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5576" windowHeight="12504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M33" i="1" l="1"/>
  <c r="K33" i="1"/>
  <c r="E33" i="1"/>
  <c r="B33" i="1"/>
  <c r="M32" i="1"/>
  <c r="K32" i="1"/>
  <c r="E32" i="1"/>
  <c r="B32" i="1"/>
  <c r="M31" i="1"/>
  <c r="K31" i="1"/>
  <c r="E31" i="1"/>
  <c r="B31" i="1"/>
  <c r="M30" i="1"/>
  <c r="K30" i="1"/>
  <c r="E30" i="1"/>
  <c r="B30" i="1"/>
  <c r="M29" i="1"/>
  <c r="K29" i="1"/>
  <c r="E29" i="1"/>
  <c r="B29" i="1"/>
  <c r="M28" i="1"/>
  <c r="K28" i="1"/>
  <c r="E28" i="1"/>
  <c r="B28" i="1"/>
  <c r="M27" i="1"/>
  <c r="K27" i="1"/>
  <c r="E27" i="1"/>
  <c r="B27" i="1"/>
  <c r="M26" i="1"/>
  <c r="K26" i="1"/>
  <c r="E26" i="1"/>
  <c r="B26" i="1"/>
  <c r="M25" i="1"/>
  <c r="K25" i="1"/>
  <c r="E25" i="1"/>
  <c r="B25" i="1"/>
  <c r="M24" i="1"/>
  <c r="K24" i="1"/>
  <c r="E24" i="1"/>
  <c r="B24" i="1"/>
  <c r="M23" i="1"/>
  <c r="K23" i="1"/>
  <c r="E23" i="1"/>
  <c r="B23" i="1"/>
  <c r="M22" i="1"/>
  <c r="K22" i="1"/>
  <c r="E22" i="1"/>
  <c r="B22" i="1"/>
  <c r="M21" i="1"/>
  <c r="K21" i="1"/>
  <c r="E21" i="1"/>
  <c r="B21" i="1"/>
  <c r="M20" i="1"/>
  <c r="K20" i="1"/>
  <c r="E20" i="1"/>
  <c r="B20" i="1"/>
  <c r="M19" i="1"/>
  <c r="K19" i="1"/>
  <c r="E19" i="1"/>
  <c r="B19" i="1"/>
  <c r="M18" i="1"/>
  <c r="K18" i="1"/>
  <c r="E18" i="1"/>
  <c r="B18" i="1"/>
  <c r="M17" i="1"/>
  <c r="K17" i="1"/>
  <c r="E17" i="1"/>
  <c r="B17" i="1"/>
  <c r="M16" i="1"/>
  <c r="K16" i="1"/>
  <c r="E16" i="1"/>
  <c r="B16" i="1"/>
  <c r="M15" i="1"/>
  <c r="K15" i="1"/>
  <c r="E15" i="1"/>
  <c r="B15" i="1"/>
  <c r="M14" i="1"/>
  <c r="K14" i="1"/>
  <c r="E14" i="1"/>
  <c r="B14" i="1"/>
  <c r="M13" i="1"/>
  <c r="K13" i="1"/>
  <c r="E13" i="1"/>
  <c r="B13" i="1"/>
  <c r="M12" i="1"/>
  <c r="K12" i="1"/>
  <c r="E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G10" i="1"/>
  <c r="F10" i="1"/>
  <c r="E10" i="1"/>
  <c r="D10" i="1"/>
  <c r="K9" i="1"/>
  <c r="J9" i="1"/>
  <c r="I9" i="1"/>
  <c r="F9" i="1"/>
  <c r="D9" i="1"/>
  <c r="M8" i="1"/>
  <c r="L8" i="1"/>
  <c r="I8" i="1"/>
  <c r="H8" i="1"/>
  <c r="D8" i="1"/>
  <c r="C8" i="1"/>
  <c r="L7" i="1"/>
  <c r="H7" i="1"/>
  <c r="C7" i="1"/>
  <c r="B7" i="1"/>
  <c r="A7" i="1"/>
</calcChain>
</file>

<file path=xl/sharedStrings.xml><?xml version="1.0" encoding="utf-8"?>
<sst xmlns="http://schemas.openxmlformats.org/spreadsheetml/2006/main" count="44" uniqueCount="24">
  <si>
    <t>Отчет № 7. 01.03.2019 15:02:06</t>
  </si>
  <si>
    <t>Дополнительные выборы  депутата Законодательного Собрания Нижегородской области шестого созыва по одномандатному избирательному округу №21</t>
  </si>
  <si>
    <t>Балахнинский (№ 21)</t>
  </si>
  <si>
    <t>В руб.</t>
  </si>
  <si>
    <t>1</t>
  </si>
  <si>
    <t>1.</t>
  </si>
  <si>
    <t>13.02.2019</t>
  </si>
  <si>
    <t/>
  </si>
  <si>
    <t>15.02.2019</t>
  </si>
  <si>
    <t>18.02.2019</t>
  </si>
  <si>
    <t>2.</t>
  </si>
  <si>
    <t>3.</t>
  </si>
  <si>
    <t>25.02.2019</t>
  </si>
  <si>
    <t>21.02.2019</t>
  </si>
  <si>
    <t>22.02.2019</t>
  </si>
  <si>
    <t>4.</t>
  </si>
  <si>
    <t>5.</t>
  </si>
  <si>
    <t>6.</t>
  </si>
  <si>
    <t>Председатель</t>
  </si>
  <si>
    <t xml:space="preserve">    М.А. Мастрюков</t>
  </si>
  <si>
    <t>(инициалы, фамилия)</t>
  </si>
  <si>
    <t xml:space="preserve">Окружной избирательной комиссии </t>
  </si>
  <si>
    <t>по состоянию на 25.02.2019</t>
  </si>
  <si>
    <t>СВЕДЕНИЯ   о поступлении средств в избирательные фонды кандидатов и расходовании этих средств 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</si>
</sst>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165100</xdr:rowOff>
    </xdr:from>
    <xdr:to>
      <xdr:col>5</xdr:col>
      <xdr:colOff>146050</xdr:colOff>
      <xdr:row>37</xdr:row>
      <xdr:rowOff>101600</xdr:rowOff>
    </xdr:to>
    <xdr:sp macro="" textlink="">
      <xdr:nvSpPr>
        <xdr:cNvPr id="2" name="TextBox 1"/>
        <xdr:cNvSpPr txBox="1"/>
      </xdr:nvSpPr>
      <xdr:spPr>
        <a:xfrm>
          <a:off x="2638425" y="26225500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="55" zoomScaleNormal="55" workbookViewId="0">
      <selection activeCell="K13" sqref="K13"/>
    </sheetView>
  </sheetViews>
  <sheetFormatPr defaultRowHeight="14.4" x14ac:dyDescent="0.3"/>
  <cols>
    <col min="1" max="1" width="5.6640625" customWidth="1"/>
    <col min="2" max="2" width="28.109375" customWidth="1"/>
    <col min="3" max="3" width="5.6640625" customWidth="1"/>
    <col min="4" max="4" width="17" customWidth="1"/>
    <col min="5" max="5" width="22.5546875" customWidth="1"/>
    <col min="8" max="8" width="5.6640625" customWidth="1"/>
    <col min="10" max="10" width="11.33203125" bestFit="1" customWidth="1"/>
    <col min="11" max="11" width="22.5546875" customWidth="1"/>
    <col min="13" max="13" width="41.5546875" customWidth="1"/>
  </cols>
  <sheetData>
    <row r="1" spans="1:13" ht="15" customHeight="1" x14ac:dyDescent="0.3">
      <c r="M1" s="1" t="s">
        <v>0</v>
      </c>
    </row>
    <row r="2" spans="1:13" ht="15.6" x14ac:dyDescent="0.3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.6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5.6" x14ac:dyDescent="0.3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3">
      <c r="M5" s="14" t="s">
        <v>22</v>
      </c>
    </row>
    <row r="6" spans="1:13" x14ac:dyDescent="0.3">
      <c r="M6" s="2" t="s">
        <v>3</v>
      </c>
    </row>
    <row r="7" spans="1:13" x14ac:dyDescent="0.3">
      <c r="A7" s="17" t="str">
        <f t="shared" ref="A7" si="0">"№
п/п"</f>
        <v>№
п/п</v>
      </c>
      <c r="B7" s="17" t="str">
        <f t="shared" ref="B7" si="1">"Фамилия, имя, отчество кандидата"</f>
        <v>Фамилия, имя, отчество кандидата</v>
      </c>
      <c r="C7" s="20" t="str">
        <f t="shared" ref="C7" si="2">"Поступило средств"</f>
        <v>Поступило средств</v>
      </c>
      <c r="D7" s="21"/>
      <c r="E7" s="21"/>
      <c r="F7" s="21"/>
      <c r="G7" s="22"/>
      <c r="H7" s="20" t="str">
        <f t="shared" ref="H7" si="3">"Израсходовано средств"</f>
        <v>Израсходовано средств</v>
      </c>
      <c r="I7" s="21"/>
      <c r="J7" s="21"/>
      <c r="K7" s="22"/>
      <c r="L7" s="20" t="str">
        <f t="shared" ref="L7" si="4">"Возвращено средств"</f>
        <v>Возвращено средств</v>
      </c>
      <c r="M7" s="22"/>
    </row>
    <row r="8" spans="1:13" x14ac:dyDescent="0.3">
      <c r="A8" s="18"/>
      <c r="B8" s="18"/>
      <c r="C8" s="17" t="str">
        <f t="shared" ref="C8" si="5">"всего"</f>
        <v>всего</v>
      </c>
      <c r="D8" s="20" t="str">
        <f t="shared" ref="D8" si="6">"из них"</f>
        <v>из них</v>
      </c>
      <c r="E8" s="21"/>
      <c r="F8" s="21"/>
      <c r="G8" s="22"/>
      <c r="H8" s="17" t="str">
        <f t="shared" ref="H8" si="7">"всего"</f>
        <v>всего</v>
      </c>
      <c r="I8" s="20" t="str">
        <f t="shared" ref="I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1"/>
      <c r="K8" s="22"/>
      <c r="L8" s="17" t="str">
        <f t="shared" ref="L8" si="9">"сумма, руб."</f>
        <v>сумма, руб.</v>
      </c>
      <c r="M8" s="17" t="str">
        <f t="shared" ref="M8" si="10">"основание возврата"</f>
        <v>основание возврата</v>
      </c>
    </row>
    <row r="9" spans="1:13" x14ac:dyDescent="0.3">
      <c r="A9" s="18"/>
      <c r="B9" s="18"/>
      <c r="C9" s="18"/>
      <c r="D9" s="20" t="str">
        <f t="shared" ref="D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2"/>
      <c r="F9" s="20" t="str">
        <f t="shared" ref="F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2"/>
      <c r="H9" s="18"/>
      <c r="I9" s="17" t="str">
        <f t="shared" ref="I9" si="13">"дата операции"</f>
        <v>дата операции</v>
      </c>
      <c r="J9" s="17" t="str">
        <f t="shared" ref="J9" si="14">"сумма, руб."</f>
        <v>сумма, руб.</v>
      </c>
      <c r="K9" s="17" t="str">
        <f t="shared" ref="K9" si="15">"назначение платежа"</f>
        <v>назначение платежа</v>
      </c>
      <c r="L9" s="18"/>
      <c r="M9" s="18"/>
    </row>
    <row r="10" spans="1:13" ht="26.4" x14ac:dyDescent="0.3">
      <c r="A10" s="19"/>
      <c r="B10" s="19"/>
      <c r="C10" s="19"/>
      <c r="D10" s="3" t="str">
        <f>"сумма, руб."</f>
        <v>сумма, руб.</v>
      </c>
      <c r="E10" s="3" t="str">
        <f>"наименование юридического лица"</f>
        <v>наименование юридического лица</v>
      </c>
      <c r="F10" s="3" t="str">
        <f>"сумма, руб."</f>
        <v>сумма, руб.</v>
      </c>
      <c r="G10" s="3" t="str">
        <f>"кол-во граждан"</f>
        <v>кол-во граждан</v>
      </c>
      <c r="H10" s="19"/>
      <c r="I10" s="19"/>
      <c r="J10" s="19"/>
      <c r="K10" s="19"/>
      <c r="L10" s="19"/>
      <c r="M10" s="19"/>
    </row>
    <row r="11" spans="1:13" x14ac:dyDescent="0.3">
      <c r="A11" s="4" t="s">
        <v>4</v>
      </c>
      <c r="B11" s="3" t="str">
        <f>"2"</f>
        <v>2</v>
      </c>
      <c r="C11" s="3" t="str">
        <f>"3"</f>
        <v>3</v>
      </c>
      <c r="D11" s="3" t="str">
        <f>"4"</f>
        <v>4</v>
      </c>
      <c r="E11" s="3" t="str">
        <f>"5"</f>
        <v>5</v>
      </c>
      <c r="F11" s="3" t="str">
        <f>"6"</f>
        <v>6</v>
      </c>
      <c r="G11" s="3" t="str">
        <f>"7"</f>
        <v>7</v>
      </c>
      <c r="H11" s="3" t="str">
        <f>"8"</f>
        <v>8</v>
      </c>
      <c r="I11" s="3" t="str">
        <f>"9"</f>
        <v>9</v>
      </c>
      <c r="J11" s="3" t="str">
        <f>"10"</f>
        <v>10</v>
      </c>
      <c r="K11" s="3" t="str">
        <f>"11"</f>
        <v>11</v>
      </c>
      <c r="L11" s="3" t="str">
        <f>"12"</f>
        <v>12</v>
      </c>
      <c r="M11" s="3" t="str">
        <f>"13"</f>
        <v>13</v>
      </c>
    </row>
    <row r="12" spans="1:13" ht="132" x14ac:dyDescent="0.3">
      <c r="A12" s="5" t="s">
        <v>5</v>
      </c>
      <c r="B12" s="6" t="str">
        <f>"Алексеев Александр Александрович"</f>
        <v>Алексеев Александр Александрович</v>
      </c>
      <c r="C12" s="7"/>
      <c r="D12" s="7">
        <v>1000000</v>
      </c>
      <c r="E12" s="6" t="str">
        <f>"ООО ПФК ЛУИДОР"</f>
        <v>ООО ПФК ЛУИДОР</v>
      </c>
      <c r="F12" s="7"/>
      <c r="G12" s="8"/>
      <c r="H12" s="7"/>
      <c r="I12" s="9" t="s">
        <v>6</v>
      </c>
      <c r="J12" s="7">
        <v>800000</v>
      </c>
      <c r="K12" s="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12" s="7"/>
      <c r="M12" s="6" t="str">
        <f>""</f>
        <v/>
      </c>
    </row>
    <row r="13" spans="1:13" ht="132" x14ac:dyDescent="0.3">
      <c r="A13" s="5" t="s">
        <v>7</v>
      </c>
      <c r="B13" s="6" t="str">
        <f>""</f>
        <v/>
      </c>
      <c r="C13" s="7"/>
      <c r="D13" s="7"/>
      <c r="E13" s="6" t="str">
        <f>""</f>
        <v/>
      </c>
      <c r="F13" s="7"/>
      <c r="G13" s="8"/>
      <c r="H13" s="7"/>
      <c r="I13" s="9" t="s">
        <v>6</v>
      </c>
      <c r="J13" s="7">
        <v>700000</v>
      </c>
      <c r="K13" s="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13" s="7"/>
      <c r="M13" s="6" t="str">
        <f>""</f>
        <v/>
      </c>
    </row>
    <row r="14" spans="1:13" ht="132" x14ac:dyDescent="0.3">
      <c r="A14" s="5" t="s">
        <v>7</v>
      </c>
      <c r="B14" s="6" t="str">
        <f>""</f>
        <v/>
      </c>
      <c r="C14" s="7"/>
      <c r="D14" s="7"/>
      <c r="E14" s="6" t="str">
        <f>""</f>
        <v/>
      </c>
      <c r="F14" s="7"/>
      <c r="G14" s="8"/>
      <c r="H14" s="7"/>
      <c r="I14" s="9" t="s">
        <v>8</v>
      </c>
      <c r="J14" s="7">
        <v>500000</v>
      </c>
      <c r="K14" s="6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L14" s="7"/>
      <c r="M14" s="6" t="str">
        <f>""</f>
        <v/>
      </c>
    </row>
    <row r="15" spans="1:13" ht="132" x14ac:dyDescent="0.3">
      <c r="A15" s="5" t="s">
        <v>7</v>
      </c>
      <c r="B15" s="6" t="str">
        <f>""</f>
        <v/>
      </c>
      <c r="C15" s="7"/>
      <c r="D15" s="7"/>
      <c r="E15" s="6" t="str">
        <f>""</f>
        <v/>
      </c>
      <c r="F15" s="7"/>
      <c r="G15" s="8"/>
      <c r="H15" s="7"/>
      <c r="I15" s="9" t="s">
        <v>8</v>
      </c>
      <c r="J15" s="7">
        <v>193380</v>
      </c>
      <c r="K15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5" s="7"/>
      <c r="M15" s="6" t="str">
        <f>""</f>
        <v/>
      </c>
    </row>
    <row r="16" spans="1:13" ht="132" x14ac:dyDescent="0.3">
      <c r="A16" s="5" t="s">
        <v>7</v>
      </c>
      <c r="B16" s="6" t="str">
        <f>""</f>
        <v/>
      </c>
      <c r="C16" s="7"/>
      <c r="D16" s="7"/>
      <c r="E16" s="6" t="str">
        <f>""</f>
        <v/>
      </c>
      <c r="F16" s="7"/>
      <c r="G16" s="8"/>
      <c r="H16" s="7"/>
      <c r="I16" s="9" t="s">
        <v>8</v>
      </c>
      <c r="J16" s="7">
        <v>56721.599999999999</v>
      </c>
      <c r="K16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6" s="7"/>
      <c r="M16" s="6" t="str">
        <f>""</f>
        <v/>
      </c>
    </row>
    <row r="17" spans="1:13" ht="132" x14ac:dyDescent="0.3">
      <c r="A17" s="5" t="s">
        <v>7</v>
      </c>
      <c r="B17" s="6" t="str">
        <f>""</f>
        <v/>
      </c>
      <c r="C17" s="7"/>
      <c r="D17" s="7"/>
      <c r="E17" s="6" t="str">
        <f>""</f>
        <v/>
      </c>
      <c r="F17" s="7"/>
      <c r="G17" s="8"/>
      <c r="H17" s="7"/>
      <c r="I17" s="9" t="s">
        <v>9</v>
      </c>
      <c r="J17" s="7">
        <v>54745</v>
      </c>
      <c r="K17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7" s="7"/>
      <c r="M17" s="6" t="str">
        <f>""</f>
        <v/>
      </c>
    </row>
    <row r="18" spans="1:13" x14ac:dyDescent="0.3">
      <c r="A18" s="4" t="s">
        <v>7</v>
      </c>
      <c r="B18" s="10" t="str">
        <f>"Итого по кандидату"</f>
        <v>Итого по кандидату</v>
      </c>
      <c r="C18" s="11">
        <v>3500000</v>
      </c>
      <c r="D18" s="11">
        <v>1000000</v>
      </c>
      <c r="E18" s="10" t="str">
        <f>""</f>
        <v/>
      </c>
      <c r="F18" s="11">
        <v>0</v>
      </c>
      <c r="G18" s="12"/>
      <c r="H18" s="11">
        <v>2420126.6</v>
      </c>
      <c r="I18" s="13"/>
      <c r="J18" s="11">
        <v>2304846.6</v>
      </c>
      <c r="K18" s="10" t="str">
        <f>""</f>
        <v/>
      </c>
      <c r="L18" s="11">
        <v>0</v>
      </c>
      <c r="M18" s="10" t="str">
        <f>""</f>
        <v/>
      </c>
    </row>
    <row r="19" spans="1:13" x14ac:dyDescent="0.3">
      <c r="A19" s="5" t="s">
        <v>10</v>
      </c>
      <c r="B19" s="6" t="str">
        <f>"Викулов Александр Юрьевич"</f>
        <v>Викулов Александр Юрьевич</v>
      </c>
      <c r="C19" s="7">
        <v>24050</v>
      </c>
      <c r="D19" s="7"/>
      <c r="E19" s="6" t="str">
        <f>""</f>
        <v/>
      </c>
      <c r="F19" s="7"/>
      <c r="G19" s="8"/>
      <c r="H19" s="7">
        <v>8550</v>
      </c>
      <c r="I19" s="9"/>
      <c r="J19" s="7"/>
      <c r="K19" s="6" t="str">
        <f>""</f>
        <v/>
      </c>
      <c r="L19" s="7"/>
      <c r="M19" s="6" t="str">
        <f>""</f>
        <v/>
      </c>
    </row>
    <row r="20" spans="1:13" x14ac:dyDescent="0.3">
      <c r="A20" s="4" t="s">
        <v>7</v>
      </c>
      <c r="B20" s="10" t="str">
        <f>"Итого по кандидату"</f>
        <v>Итого по кандидату</v>
      </c>
      <c r="C20" s="11">
        <v>24050</v>
      </c>
      <c r="D20" s="11">
        <v>0</v>
      </c>
      <c r="E20" s="10" t="str">
        <f>""</f>
        <v/>
      </c>
      <c r="F20" s="11">
        <v>0</v>
      </c>
      <c r="G20" s="12"/>
      <c r="H20" s="11">
        <v>8550</v>
      </c>
      <c r="I20" s="13"/>
      <c r="J20" s="11">
        <v>0</v>
      </c>
      <c r="K20" s="10" t="str">
        <f>""</f>
        <v/>
      </c>
      <c r="L20" s="11">
        <v>0</v>
      </c>
      <c r="M20" s="10" t="str">
        <f>""</f>
        <v/>
      </c>
    </row>
    <row r="21" spans="1:13" ht="132" x14ac:dyDescent="0.3">
      <c r="A21" s="5" t="s">
        <v>11</v>
      </c>
      <c r="B21" s="6" t="str">
        <f>"Волков Максим Валерьевич"</f>
        <v>Волков Максим Валерьевич</v>
      </c>
      <c r="C21" s="7"/>
      <c r="D21" s="7">
        <v>700000</v>
      </c>
      <c r="E21" s="6" t="str">
        <f>"ООО ЦНТ ""РЕАЛ-ИНВЕСТ"""</f>
        <v>ООО ЦНТ "РЕАЛ-ИНВЕСТ"</v>
      </c>
      <c r="F21" s="7"/>
      <c r="G21" s="8"/>
      <c r="H21" s="7"/>
      <c r="I21" s="9" t="s">
        <v>12</v>
      </c>
      <c r="J21" s="7">
        <v>257271.36</v>
      </c>
      <c r="K21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1" s="7"/>
      <c r="M21" s="6" t="str">
        <f>""</f>
        <v/>
      </c>
    </row>
    <row r="22" spans="1:13" ht="132" x14ac:dyDescent="0.3">
      <c r="A22" s="5" t="s">
        <v>7</v>
      </c>
      <c r="B22" s="6" t="str">
        <f>""</f>
        <v/>
      </c>
      <c r="C22" s="7"/>
      <c r="D22" s="7"/>
      <c r="E22" s="6" t="str">
        <f>""</f>
        <v/>
      </c>
      <c r="F22" s="7"/>
      <c r="G22" s="8"/>
      <c r="H22" s="7"/>
      <c r="I22" s="9" t="s">
        <v>12</v>
      </c>
      <c r="J22" s="7">
        <v>120000</v>
      </c>
      <c r="K22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2" s="7"/>
      <c r="M22" s="6" t="str">
        <f>""</f>
        <v/>
      </c>
    </row>
    <row r="23" spans="1:13" ht="132" x14ac:dyDescent="0.3">
      <c r="A23" s="5" t="s">
        <v>7</v>
      </c>
      <c r="B23" s="6" t="str">
        <f>""</f>
        <v/>
      </c>
      <c r="C23" s="7"/>
      <c r="D23" s="7"/>
      <c r="E23" s="6" t="str">
        <f>""</f>
        <v/>
      </c>
      <c r="F23" s="7"/>
      <c r="G23" s="8"/>
      <c r="H23" s="7"/>
      <c r="I23" s="9" t="s">
        <v>13</v>
      </c>
      <c r="J23" s="7">
        <v>106100</v>
      </c>
      <c r="K23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3" s="7"/>
      <c r="M23" s="6" t="str">
        <f>""</f>
        <v/>
      </c>
    </row>
    <row r="24" spans="1:13" ht="132" x14ac:dyDescent="0.3">
      <c r="A24" s="5" t="s">
        <v>7</v>
      </c>
      <c r="B24" s="6" t="str">
        <f>""</f>
        <v/>
      </c>
      <c r="C24" s="7"/>
      <c r="D24" s="7"/>
      <c r="E24" s="6" t="str">
        <f>""</f>
        <v/>
      </c>
      <c r="F24" s="7"/>
      <c r="G24" s="8"/>
      <c r="H24" s="7"/>
      <c r="I24" s="9" t="s">
        <v>13</v>
      </c>
      <c r="J24" s="7">
        <v>57100</v>
      </c>
      <c r="K24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4" s="7"/>
      <c r="M24" s="6" t="str">
        <f>""</f>
        <v/>
      </c>
    </row>
    <row r="25" spans="1:13" ht="132" x14ac:dyDescent="0.3">
      <c r="A25" s="5" t="s">
        <v>7</v>
      </c>
      <c r="B25" s="6" t="str">
        <f>""</f>
        <v/>
      </c>
      <c r="C25" s="7"/>
      <c r="D25" s="7"/>
      <c r="E25" s="6" t="str">
        <f>""</f>
        <v/>
      </c>
      <c r="F25" s="7"/>
      <c r="G25" s="8"/>
      <c r="H25" s="7"/>
      <c r="I25" s="9" t="s">
        <v>14</v>
      </c>
      <c r="J25" s="7">
        <v>54400</v>
      </c>
      <c r="K25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5" s="7"/>
      <c r="M25" s="6" t="str">
        <f>""</f>
        <v/>
      </c>
    </row>
    <row r="26" spans="1:13" x14ac:dyDescent="0.3">
      <c r="A26" s="4" t="s">
        <v>7</v>
      </c>
      <c r="B26" s="10" t="str">
        <f>"Итого по кандидату"</f>
        <v>Итого по кандидату</v>
      </c>
      <c r="C26" s="11">
        <v>700000</v>
      </c>
      <c r="D26" s="11">
        <v>700000</v>
      </c>
      <c r="E26" s="10" t="str">
        <f>""</f>
        <v/>
      </c>
      <c r="F26" s="11">
        <v>0</v>
      </c>
      <c r="G26" s="12"/>
      <c r="H26" s="11">
        <v>625471.36</v>
      </c>
      <c r="I26" s="13"/>
      <c r="J26" s="11">
        <v>594871.36</v>
      </c>
      <c r="K26" s="10" t="str">
        <f>""</f>
        <v/>
      </c>
      <c r="L26" s="11">
        <v>0</v>
      </c>
      <c r="M26" s="10" t="str">
        <f>""</f>
        <v/>
      </c>
    </row>
    <row r="27" spans="1:13" x14ac:dyDescent="0.3">
      <c r="A27" s="5" t="s">
        <v>15</v>
      </c>
      <c r="B27" s="6" t="str">
        <f>"Зотин Александр Васильевич"</f>
        <v>Зотин Александр Васильевич</v>
      </c>
      <c r="C27" s="7">
        <v>3000</v>
      </c>
      <c r="D27" s="7"/>
      <c r="E27" s="6" t="str">
        <f>""</f>
        <v/>
      </c>
      <c r="F27" s="7"/>
      <c r="G27" s="8"/>
      <c r="H27" s="7">
        <v>2400</v>
      </c>
      <c r="I27" s="9"/>
      <c r="J27" s="7"/>
      <c r="K27" s="6" t="str">
        <f>""</f>
        <v/>
      </c>
      <c r="L27" s="7"/>
      <c r="M27" s="6" t="str">
        <f>""</f>
        <v/>
      </c>
    </row>
    <row r="28" spans="1:13" x14ac:dyDescent="0.3">
      <c r="A28" s="4" t="s">
        <v>7</v>
      </c>
      <c r="B28" s="10" t="str">
        <f>"Итого по кандидату"</f>
        <v>Итого по кандидату</v>
      </c>
      <c r="C28" s="11">
        <v>3000</v>
      </c>
      <c r="D28" s="11">
        <v>0</v>
      </c>
      <c r="E28" s="10" t="str">
        <f>""</f>
        <v/>
      </c>
      <c r="F28" s="11">
        <v>0</v>
      </c>
      <c r="G28" s="12"/>
      <c r="H28" s="11">
        <v>2400</v>
      </c>
      <c r="I28" s="13"/>
      <c r="J28" s="11">
        <v>0</v>
      </c>
      <c r="K28" s="10" t="str">
        <f>""</f>
        <v/>
      </c>
      <c r="L28" s="11">
        <v>0</v>
      </c>
      <c r="M28" s="10" t="str">
        <f>""</f>
        <v/>
      </c>
    </row>
    <row r="29" spans="1:13" x14ac:dyDescent="0.3">
      <c r="A29" s="5" t="s">
        <v>16</v>
      </c>
      <c r="B29" s="6" t="str">
        <f>"Киселев Евгений Евгеньевич"</f>
        <v>Киселев Евгений Евгеньевич</v>
      </c>
      <c r="C29" s="7">
        <v>4050</v>
      </c>
      <c r="D29" s="7"/>
      <c r="E29" s="6" t="str">
        <f>""</f>
        <v/>
      </c>
      <c r="F29" s="7"/>
      <c r="G29" s="8"/>
      <c r="H29" s="7">
        <v>4050</v>
      </c>
      <c r="I29" s="9"/>
      <c r="J29" s="7"/>
      <c r="K29" s="6" t="str">
        <f>""</f>
        <v/>
      </c>
      <c r="L29" s="7"/>
      <c r="M29" s="6" t="str">
        <f>""</f>
        <v/>
      </c>
    </row>
    <row r="30" spans="1:13" x14ac:dyDescent="0.3">
      <c r="A30" s="4" t="s">
        <v>7</v>
      </c>
      <c r="B30" s="10" t="str">
        <f>"Итого по кандидату"</f>
        <v>Итого по кандидату</v>
      </c>
      <c r="C30" s="11">
        <v>4050</v>
      </c>
      <c r="D30" s="11">
        <v>0</v>
      </c>
      <c r="E30" s="10" t="str">
        <f>""</f>
        <v/>
      </c>
      <c r="F30" s="11">
        <v>0</v>
      </c>
      <c r="G30" s="12"/>
      <c r="H30" s="11">
        <v>4050</v>
      </c>
      <c r="I30" s="13"/>
      <c r="J30" s="11">
        <v>0</v>
      </c>
      <c r="K30" s="10" t="str">
        <f>""</f>
        <v/>
      </c>
      <c r="L30" s="11">
        <v>0</v>
      </c>
      <c r="M30" s="10" t="str">
        <f>""</f>
        <v/>
      </c>
    </row>
    <row r="31" spans="1:13" x14ac:dyDescent="0.3">
      <c r="A31" s="5" t="s">
        <v>17</v>
      </c>
      <c r="B31" s="6" t="str">
        <f>"Петров Андрей Александрович"</f>
        <v>Петров Андрей Александрович</v>
      </c>
      <c r="C31" s="7">
        <v>100</v>
      </c>
      <c r="D31" s="7"/>
      <c r="E31" s="6" t="str">
        <f>""</f>
        <v/>
      </c>
      <c r="F31" s="7"/>
      <c r="G31" s="8"/>
      <c r="H31" s="7">
        <v>100</v>
      </c>
      <c r="I31" s="9"/>
      <c r="J31" s="7"/>
      <c r="K31" s="6" t="str">
        <f>""</f>
        <v/>
      </c>
      <c r="L31" s="7"/>
      <c r="M31" s="6" t="str">
        <f>""</f>
        <v/>
      </c>
    </row>
    <row r="32" spans="1:13" x14ac:dyDescent="0.3">
      <c r="A32" s="4" t="s">
        <v>7</v>
      </c>
      <c r="B32" s="10" t="str">
        <f>"Итого по кандидату"</f>
        <v>Итого по кандидату</v>
      </c>
      <c r="C32" s="11">
        <v>100</v>
      </c>
      <c r="D32" s="11">
        <v>0</v>
      </c>
      <c r="E32" s="10" t="str">
        <f>""</f>
        <v/>
      </c>
      <c r="F32" s="11">
        <v>0</v>
      </c>
      <c r="G32" s="12"/>
      <c r="H32" s="11">
        <v>100</v>
      </c>
      <c r="I32" s="13"/>
      <c r="J32" s="11">
        <v>0</v>
      </c>
      <c r="K32" s="10" t="str">
        <f>""</f>
        <v/>
      </c>
      <c r="L32" s="11">
        <v>0</v>
      </c>
      <c r="M32" s="10" t="str">
        <f>""</f>
        <v/>
      </c>
    </row>
    <row r="33" spans="1:13" x14ac:dyDescent="0.3">
      <c r="A33" s="4" t="s">
        <v>7</v>
      </c>
      <c r="B33" s="10" t="str">
        <f>"Итого"</f>
        <v>Итого</v>
      </c>
      <c r="C33" s="11">
        <v>4231200</v>
      </c>
      <c r="D33" s="11">
        <v>1700000</v>
      </c>
      <c r="E33" s="10" t="str">
        <f>""</f>
        <v/>
      </c>
      <c r="F33" s="11">
        <v>0</v>
      </c>
      <c r="G33" s="12">
        <v>0</v>
      </c>
      <c r="H33" s="11">
        <v>3060697.96</v>
      </c>
      <c r="I33" s="13"/>
      <c r="J33" s="11">
        <v>2899717.96</v>
      </c>
      <c r="K33" s="10" t="str">
        <f>""</f>
        <v/>
      </c>
      <c r="L33" s="11">
        <v>0</v>
      </c>
      <c r="M33" s="10" t="str">
        <f>""</f>
        <v/>
      </c>
    </row>
    <row r="36" spans="1:13" x14ac:dyDescent="0.3">
      <c r="A36" s="23" t="s">
        <v>18</v>
      </c>
      <c r="B36" s="23"/>
      <c r="C36" s="23"/>
      <c r="D36" s="25" t="s">
        <v>19</v>
      </c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3">
      <c r="A37" s="24" t="s">
        <v>21</v>
      </c>
      <c r="B37" s="24"/>
      <c r="C37" s="24"/>
      <c r="D37" s="26" t="s">
        <v>20</v>
      </c>
      <c r="E37" s="26"/>
      <c r="F37" s="26"/>
      <c r="G37" s="26"/>
      <c r="H37" s="26"/>
      <c r="I37" s="26"/>
      <c r="J37" s="26"/>
      <c r="K37" s="26"/>
      <c r="L37" s="26"/>
      <c r="M37" s="26"/>
    </row>
  </sheetData>
  <mergeCells count="23">
    <mergeCell ref="A36:C36"/>
    <mergeCell ref="A37:C37"/>
    <mergeCell ref="D36:M36"/>
    <mergeCell ref="D37:M37"/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Русина Елена  Вячеславовна</cp:lastModifiedBy>
  <dcterms:created xsi:type="dcterms:W3CDTF">2019-03-01T12:02:22Z</dcterms:created>
  <dcterms:modified xsi:type="dcterms:W3CDTF">2019-03-04T07:00:29Z</dcterms:modified>
</cp:coreProperties>
</file>