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2" windowWidth="15576" windowHeight="12504"/>
  </bookViews>
  <sheets>
    <sheet name="Отчет" sheetId="1" r:id="rId1"/>
  </sheets>
  <calcPr calcId="145621"/>
</workbook>
</file>

<file path=xl/calcChain.xml><?xml version="1.0" encoding="utf-8"?>
<calcChain xmlns="http://schemas.openxmlformats.org/spreadsheetml/2006/main">
  <c r="AJ21" i="1" l="1"/>
  <c r="AJ20" i="1"/>
  <c r="AJ19" i="1"/>
  <c r="AJ18" i="1"/>
  <c r="AJ17" i="1"/>
  <c r="AJ16" i="1"/>
  <c r="AJ15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AC12" i="1"/>
  <c r="AB12" i="1"/>
  <c r="AA12" i="1"/>
  <c r="Z12" i="1"/>
  <c r="Y12" i="1"/>
  <c r="X12" i="1"/>
  <c r="Q12" i="1"/>
  <c r="P12" i="1"/>
  <c r="M12" i="1"/>
  <c r="X11" i="1"/>
  <c r="W11" i="1"/>
  <c r="M11" i="1"/>
  <c r="L11" i="1"/>
  <c r="K11" i="1"/>
  <c r="AI10" i="1"/>
  <c r="AH10" i="1"/>
  <c r="AG10" i="1"/>
  <c r="AF10" i="1"/>
  <c r="W10" i="1"/>
  <c r="V10" i="1"/>
  <c r="T10" i="1"/>
  <c r="S10" i="1"/>
  <c r="R10" i="1"/>
  <c r="L10" i="1"/>
  <c r="K10" i="1"/>
  <c r="J10" i="1"/>
  <c r="G10" i="1"/>
  <c r="F10" i="1"/>
  <c r="E10" i="1"/>
  <c r="D10" i="1"/>
  <c r="AF9" i="1"/>
  <c r="AE9" i="1"/>
  <c r="V9" i="1"/>
  <c r="U9" i="1"/>
  <c r="J9" i="1"/>
  <c r="I9" i="1"/>
  <c r="D9" i="1"/>
  <c r="C9" i="1"/>
  <c r="AJ8" i="1"/>
  <c r="AE8" i="1"/>
  <c r="AD8" i="1"/>
  <c r="U8" i="1"/>
  <c r="I8" i="1"/>
  <c r="H8" i="1"/>
  <c r="C8" i="1"/>
  <c r="B8" i="1"/>
  <c r="A8" i="1"/>
</calcChain>
</file>

<file path=xl/sharedStrings.xml><?xml version="1.0" encoding="utf-8"?>
<sst xmlns="http://schemas.openxmlformats.org/spreadsheetml/2006/main" count="25" uniqueCount="25">
  <si>
    <t>Отчет № 5. 01.03.2019 12:10:33</t>
  </si>
  <si>
    <t>Дополнительные выборы  депутата Законодательного Собрания Нижегородской области шестого созыва по одномандатному избирательному округу №21</t>
  </si>
  <si>
    <t>Нижегородская область</t>
  </si>
  <si>
    <t>По состоянию на 25.02.2019</t>
  </si>
  <si>
    <t>В тыс. руб.</t>
  </si>
  <si>
    <t>1</t>
  </si>
  <si>
    <t>1.</t>
  </si>
  <si>
    <t>Алексеев Александр Александрович</t>
  </si>
  <si>
    <t>2.</t>
  </si>
  <si>
    <t>Викулов Александр Юрьевич</t>
  </si>
  <si>
    <t>3.</t>
  </si>
  <si>
    <t>Волков Максим Валерьевич</t>
  </si>
  <si>
    <t>4.</t>
  </si>
  <si>
    <t>Зотин Александр Васильевич</t>
  </si>
  <si>
    <t>5.</t>
  </si>
  <si>
    <t>Киселев Евгений Евгеньевич</t>
  </si>
  <si>
    <t>6.</t>
  </si>
  <si>
    <t>Петров Андрей Александрович</t>
  </si>
  <si>
    <t/>
  </si>
  <si>
    <t>Всего:</t>
  </si>
  <si>
    <t>Председатель</t>
  </si>
  <si>
    <t xml:space="preserve">    М.А. Мастрюков</t>
  </si>
  <si>
    <t>(инициалы, фамилия)</t>
  </si>
  <si>
    <t>Сведения о поступлении и расходовании средств избирательных фондов кандидатов на основании данных филиалов ПАО Сбербанк и другой кредитной организации)</t>
  </si>
  <si>
    <t xml:space="preserve">окружной избирательной комиссии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</si>
</sst>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 vertical="center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textRotation="90" wrapText="1"/>
    </xf>
    <xf numFmtId="0" fontId="5" fillId="3" borderId="2" xfId="0" quotePrefix="1" applyNumberFormat="1" applyFont="1" applyFill="1" applyBorder="1" applyAlignment="1">
      <alignment horizontal="center" vertical="center" wrapText="1"/>
    </xf>
    <xf numFmtId="0" fontId="6" fillId="2" borderId="2" xfId="0" quotePrefix="1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0" fontId="5" fillId="3" borderId="2" xfId="0" applyNumberFormat="1" applyFont="1" applyFill="1" applyBorder="1" applyAlignment="1">
      <alignment horizontal="left" vertical="center" wrapText="1"/>
    </xf>
    <xf numFmtId="164" fontId="5" fillId="3" borderId="2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right" vertical="top" wrapText="1"/>
    </xf>
    <xf numFmtId="0" fontId="5" fillId="3" borderId="6" xfId="0" applyNumberFormat="1" applyFont="1" applyFill="1" applyBorder="1" applyAlignment="1">
      <alignment horizontal="center" vertical="center" textRotation="90" wrapText="1"/>
    </xf>
    <xf numFmtId="0" fontId="5" fillId="3" borderId="7" xfId="0" applyNumberFormat="1" applyFont="1" applyFill="1" applyBorder="1" applyAlignment="1">
      <alignment horizontal="center" vertical="center" textRotation="90" wrapText="1"/>
    </xf>
    <xf numFmtId="0" fontId="5" fillId="3" borderId="1" xfId="0" applyNumberFormat="1" applyFont="1" applyFill="1" applyBorder="1" applyAlignment="1">
      <alignment horizontal="center" vertical="center" textRotation="90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165100</xdr:rowOff>
    </xdr:from>
    <xdr:to>
      <xdr:col>19</xdr:col>
      <xdr:colOff>88900</xdr:colOff>
      <xdr:row>25</xdr:row>
      <xdr:rowOff>101600</xdr:rowOff>
    </xdr:to>
    <xdr:sp macro="" textlink="">
      <xdr:nvSpPr>
        <xdr:cNvPr id="2" name="TextBox 1"/>
        <xdr:cNvSpPr txBox="1"/>
      </xdr:nvSpPr>
      <xdr:spPr>
        <a:xfrm>
          <a:off x="2619375" y="6670675"/>
          <a:ext cx="2032000" cy="5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horz" rtlCol="0" anchor="t"/>
        <a:lstStyle/>
        <a:p>
          <a:r>
            <a:rPr lang="ru-RU" sz="1100">
              <a:latin typeface="Times New Roman"/>
            </a:rPr>
            <a:t>__________________________</a:t>
          </a:r>
        </a:p>
        <a:p>
          <a:r>
            <a:rPr lang="ru-RU" sz="1100">
              <a:latin typeface="Times New Roman"/>
            </a:rPr>
            <a:t>              (дата, подпись)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5"/>
  <sheetViews>
    <sheetView tabSelected="1" zoomScale="72" zoomScaleNormal="72" workbookViewId="0">
      <selection activeCell="A2" sqref="A2:AJ2"/>
    </sheetView>
  </sheetViews>
  <sheetFormatPr defaultRowHeight="14.4" x14ac:dyDescent="0.3"/>
  <cols>
    <col min="1" max="1" width="5.6640625" customWidth="1"/>
    <col min="2" max="2" width="33.5546875" customWidth="1"/>
    <col min="3" max="3" width="11.5546875" customWidth="1"/>
    <col min="4" max="4" width="9.5546875" customWidth="1"/>
    <col min="5" max="5" width="8" customWidth="1"/>
    <col min="6" max="6" width="7.6640625" customWidth="1"/>
    <col min="7" max="7" width="8.6640625" customWidth="1"/>
    <col min="8" max="8" width="8.33203125" customWidth="1"/>
    <col min="9" max="9" width="8.44140625" customWidth="1"/>
    <col min="10" max="10" width="8.5546875" customWidth="1"/>
    <col min="11" max="11" width="6.88671875" customWidth="1"/>
    <col min="12" max="12" width="9" customWidth="1"/>
    <col min="13" max="14" width="6.44140625" customWidth="1"/>
    <col min="15" max="15" width="5.6640625" customWidth="1"/>
    <col min="16" max="16" width="6.88671875" customWidth="1"/>
    <col min="17" max="17" width="4.6640625" customWidth="1"/>
    <col min="18" max="18" width="8.6640625" customWidth="1"/>
    <col min="19" max="21" width="5.5546875" customWidth="1"/>
    <col min="22" max="22" width="4.44140625" customWidth="1"/>
    <col min="23" max="23" width="4.5546875" customWidth="1"/>
    <col min="24" max="24" width="4.6640625" customWidth="1"/>
    <col min="25" max="25" width="5.6640625" customWidth="1"/>
    <col min="26" max="26" width="11.109375" customWidth="1"/>
    <col min="27" max="27" width="6.6640625" customWidth="1"/>
    <col min="28" max="28" width="8.6640625" customWidth="1"/>
    <col min="29" max="29" width="10.5546875" customWidth="1"/>
    <col min="30" max="30" width="8.109375" customWidth="1"/>
    <col min="31" max="31" width="8.88671875" customWidth="1"/>
    <col min="32" max="32" width="7" customWidth="1"/>
    <col min="33" max="33" width="7.44140625" customWidth="1"/>
    <col min="34" max="34" width="6.44140625" customWidth="1"/>
    <col min="35" max="35" width="11.5546875" customWidth="1"/>
    <col min="36" max="36" width="7.109375" customWidth="1"/>
  </cols>
  <sheetData>
    <row r="1" spans="1:36" ht="15" customHeight="1" x14ac:dyDescent="0.3">
      <c r="AJ1" s="1" t="s">
        <v>0</v>
      </c>
    </row>
    <row r="2" spans="1:36" ht="65.400000000000006" customHeight="1" x14ac:dyDescent="0.3">
      <c r="A2" s="24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</row>
    <row r="3" spans="1:36" ht="15.6" x14ac:dyDescent="0.3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</row>
    <row r="4" spans="1:36" ht="15.6" x14ac:dyDescent="0.3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</row>
    <row r="5" spans="1:36" ht="15.6" x14ac:dyDescent="0.3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</row>
    <row r="6" spans="1:36" x14ac:dyDescent="0.3">
      <c r="AJ6" s="2" t="s">
        <v>3</v>
      </c>
    </row>
    <row r="7" spans="1:36" x14ac:dyDescent="0.3">
      <c r="AJ7" s="2" t="s">
        <v>4</v>
      </c>
    </row>
    <row r="8" spans="1:36" ht="30.6" customHeight="1" x14ac:dyDescent="0.3">
      <c r="A8" s="18" t="str">
        <f t="shared" ref="A8" si="0">"№
п/п"</f>
        <v>№
п/п</v>
      </c>
      <c r="B8" s="18" t="str">
        <f t="shared" ref="B8" si="1">"ФИО кандидата"</f>
        <v>ФИО кандидата</v>
      </c>
      <c r="C8" s="21" t="str">
        <f t="shared" ref="C8" si="2">"Поступило средств на специальный избирательный счет"</f>
        <v>Поступило средств на специальный избирательный счет</v>
      </c>
      <c r="D8" s="22"/>
      <c r="E8" s="22"/>
      <c r="F8" s="22"/>
      <c r="G8" s="23"/>
      <c r="H8" s="15" t="str">
        <f t="shared" ref="H8" si="3">"Возвращено средств в избирательный фонд, всего"</f>
        <v>Возвращено средств в избирательный фонд, всего</v>
      </c>
      <c r="I8" s="21" t="str">
        <f t="shared" ref="I8" si="4">"Израсходовано средств из избирательного фонда"</f>
        <v>Израсходовано средств из избирательного фонда</v>
      </c>
      <c r="J8" s="22"/>
      <c r="K8" s="22"/>
      <c r="L8" s="22"/>
      <c r="M8" s="22"/>
      <c r="N8" s="22"/>
      <c r="O8" s="22"/>
      <c r="P8" s="22"/>
      <c r="Q8" s="22"/>
      <c r="R8" s="22"/>
      <c r="S8" s="22"/>
      <c r="T8" s="23"/>
      <c r="U8" s="21" t="str">
        <f t="shared" ref="U8" si="5">"Возвращено жертвователям, перечислено в бюджет средств избирательного фонда"</f>
        <v>Возвращено жертвователям, перечислено в бюджет средств избирательного фонда</v>
      </c>
      <c r="V8" s="22"/>
      <c r="W8" s="22"/>
      <c r="X8" s="22"/>
      <c r="Y8" s="22"/>
      <c r="Z8" s="22"/>
      <c r="AA8" s="22"/>
      <c r="AB8" s="22"/>
      <c r="AC8" s="23"/>
      <c r="AD8" s="15" t="str">
        <f t="shared" ref="AD8" si="6">"Средства фонда"</f>
        <v>Средства фонда</v>
      </c>
      <c r="AE8" s="21" t="str">
        <f t="shared" ref="AE8" si="7">"Распределение остатка неизрасходованных средств избирательных фондов"</f>
        <v>Распределение остатка неизрасходованных средств избирательных фондов</v>
      </c>
      <c r="AF8" s="22"/>
      <c r="AG8" s="22"/>
      <c r="AH8" s="22"/>
      <c r="AI8" s="23"/>
      <c r="AJ8" s="15" t="str">
        <f t="shared" ref="AJ8" si="8">"Примечание"</f>
        <v>Примечание</v>
      </c>
    </row>
    <row r="9" spans="1:36" x14ac:dyDescent="0.3">
      <c r="A9" s="19"/>
      <c r="B9" s="19"/>
      <c r="C9" s="15" t="str">
        <f t="shared" ref="C9" si="9">"Всего (включая платежи с назначением «Назначение платежа или плательщик не определены»)"</f>
        <v>Всего (включая платежи с назначением «Назначение платежа или плательщик не определены»)</v>
      </c>
      <c r="D9" s="21" t="str">
        <f t="shared" ref="D9" si="10">"в том числе:"</f>
        <v>в том числе:</v>
      </c>
      <c r="E9" s="22"/>
      <c r="F9" s="22"/>
      <c r="G9" s="23"/>
      <c r="H9" s="16"/>
      <c r="I9" s="18" t="str">
        <f t="shared" ref="I9" si="11">"Всего"</f>
        <v>Всего</v>
      </c>
      <c r="J9" s="21" t="str">
        <f t="shared" ref="J9" si="12">"в том числе:"</f>
        <v>в том числе:</v>
      </c>
      <c r="K9" s="22"/>
      <c r="L9" s="22"/>
      <c r="M9" s="22"/>
      <c r="N9" s="22"/>
      <c r="O9" s="22"/>
      <c r="P9" s="22"/>
      <c r="Q9" s="22"/>
      <c r="R9" s="22"/>
      <c r="S9" s="22"/>
      <c r="T9" s="23"/>
      <c r="U9" s="18" t="str">
        <f t="shared" ref="U9" si="13">"Всего"</f>
        <v>Всего</v>
      </c>
      <c r="V9" s="21" t="str">
        <f t="shared" ref="V9" si="14">"в том числе:"</f>
        <v>в том числе:</v>
      </c>
      <c r="W9" s="22"/>
      <c r="X9" s="22"/>
      <c r="Y9" s="22"/>
      <c r="Z9" s="22"/>
      <c r="AA9" s="22"/>
      <c r="AB9" s="22"/>
      <c r="AC9" s="23"/>
      <c r="AD9" s="16"/>
      <c r="AE9" s="18" t="str">
        <f t="shared" ref="AE9" si="15">"Всего"</f>
        <v>Всего</v>
      </c>
      <c r="AF9" s="21" t="str">
        <f t="shared" ref="AF9" si="16">"в том числе:"</f>
        <v>в том числе:</v>
      </c>
      <c r="AG9" s="22"/>
      <c r="AH9" s="22"/>
      <c r="AI9" s="23"/>
      <c r="AJ9" s="16"/>
    </row>
    <row r="10" spans="1:36" ht="26.4" x14ac:dyDescent="0.3">
      <c r="A10" s="19"/>
      <c r="B10" s="19"/>
      <c r="C10" s="16"/>
      <c r="D10" s="15" t="str">
        <f t="shared" ref="D10" si="17">"собственные средства"</f>
        <v>собственные средства</v>
      </c>
      <c r="E10" s="15" t="str">
        <f t="shared" ref="E10" si="18">"средства избирательного объединения, выдвинувшего кандидата"</f>
        <v>средства избирательного объединения, выдвинувшего кандидата</v>
      </c>
      <c r="F10" s="15" t="str">
        <f t="shared" ref="F10" si="19">"пожертвования от граждан"</f>
        <v>пожертвования от граждан</v>
      </c>
      <c r="G10" s="15" t="str">
        <f t="shared" ref="G10" si="20">"пожертвования от юридических лиц"</f>
        <v>пожертвования от юридических лиц</v>
      </c>
      <c r="H10" s="16"/>
      <c r="I10" s="19"/>
      <c r="J10" s="15" t="str">
        <f t="shared" ref="J10" si="21">"Организация сбора подписей"</f>
        <v>Организация сбора подписей</v>
      </c>
      <c r="K10" s="3" t="str">
        <f>"из них:"</f>
        <v>из них:</v>
      </c>
      <c r="L10" s="21" t="str">
        <f t="shared" ref="L10" si="22">"Предвыборная агитация"</f>
        <v>Предвыборная агитация</v>
      </c>
      <c r="M10" s="22"/>
      <c r="N10" s="22"/>
      <c r="O10" s="22"/>
      <c r="P10" s="22"/>
      <c r="Q10" s="23"/>
      <c r="R10" s="15" t="str">
        <f t="shared" ref="R10" si="23">"оплата работ (услуг) информационного и консультационного характера"</f>
        <v>оплата работ (услуг) информационного и консультационного характера</v>
      </c>
      <c r="S10" s="15" t="str">
        <f t="shared" ref="S10" si="24">"оплата других работ (услуг), выполненных (оказанных) юр.лицами и гражданами РФ"</f>
        <v>оплата других работ (услуг), выполненных (оказанных) юр.лицами и гражданами РФ</v>
      </c>
      <c r="T10" s="15" t="str">
        <f t="shared" ref="T10" si="25">"иные расходы, связанные с проведением избирательной кампании"</f>
        <v>иные расходы, связанные с проведением избирательной кампании</v>
      </c>
      <c r="U10" s="19"/>
      <c r="V10" s="15" t="str">
        <f t="shared" ref="V10" si="26">"Средств, поступивших в установленном порядке, всего"</f>
        <v>Средств, поступивших в установленном порядке, всего</v>
      </c>
      <c r="W10" s="21" t="str">
        <f t="shared" ref="W10" si="27">"Средств, поступивших с нарушением установленного порядка"</f>
        <v>Средств, поступивших с нарушением установленного порядка</v>
      </c>
      <c r="X10" s="22"/>
      <c r="Y10" s="22"/>
      <c r="Z10" s="22"/>
      <c r="AA10" s="22"/>
      <c r="AB10" s="22"/>
      <c r="AC10" s="23"/>
      <c r="AD10" s="16"/>
      <c r="AE10" s="19"/>
      <c r="AF10" s="15" t="str">
        <f t="shared" ref="AF10" si="28">"избирательному объединению"</f>
        <v>избирательному объединению</v>
      </c>
      <c r="AG10" s="15" t="str">
        <f t="shared" ref="AG10" si="29">"избирательному объединению, выдвинувшему кандидата"</f>
        <v>избирательному объединению, выдвинувшему кандидата</v>
      </c>
      <c r="AH10" s="15" t="str">
        <f t="shared" ref="AH10" si="30">"гражданам"</f>
        <v>гражданам</v>
      </c>
      <c r="AI10" s="15" t="str">
        <f t="shared" ref="AI10" si="31">"юридическим лицам"</f>
        <v>юридическим лицам</v>
      </c>
      <c r="AJ10" s="16"/>
    </row>
    <row r="11" spans="1:36" x14ac:dyDescent="0.3">
      <c r="A11" s="19"/>
      <c r="B11" s="19"/>
      <c r="C11" s="16"/>
      <c r="D11" s="16"/>
      <c r="E11" s="16"/>
      <c r="F11" s="16"/>
      <c r="G11" s="16"/>
      <c r="H11" s="16"/>
      <c r="I11" s="19"/>
      <c r="J11" s="16"/>
      <c r="K11" s="15" t="str">
        <f t="shared" ref="K11" si="32">"оплата труда лиц, привлеченных для сбора подписей"</f>
        <v>оплата труда лиц, привлеченных для сбора подписей</v>
      </c>
      <c r="L11" s="18" t="str">
        <f t="shared" ref="L11" si="33">"Всего (Предвыборная агитация)"</f>
        <v>Всего (Предвыборная агитация)</v>
      </c>
      <c r="M11" s="21" t="str">
        <f t="shared" ref="M11" si="34">"из них:"</f>
        <v>из них:</v>
      </c>
      <c r="N11" s="22"/>
      <c r="O11" s="22"/>
      <c r="P11" s="22"/>
      <c r="Q11" s="23"/>
      <c r="R11" s="16"/>
      <c r="S11" s="16"/>
      <c r="T11" s="16"/>
      <c r="U11" s="19"/>
      <c r="V11" s="16"/>
      <c r="W11" s="18" t="str">
        <f t="shared" ref="W11" si="35">"Всего (Средств, поступивших с нарушением установленного порядка)"</f>
        <v>Всего (Средств, поступивших с нарушением установленного порядка)</v>
      </c>
      <c r="X11" s="21" t="str">
        <f t="shared" ref="X11" si="36">"из них:"</f>
        <v>из них:</v>
      </c>
      <c r="Y11" s="22"/>
      <c r="Z11" s="22"/>
      <c r="AA11" s="22"/>
      <c r="AB11" s="22"/>
      <c r="AC11" s="23"/>
      <c r="AD11" s="16"/>
      <c r="AE11" s="19"/>
      <c r="AF11" s="16"/>
      <c r="AG11" s="16"/>
      <c r="AH11" s="16"/>
      <c r="AI11" s="16"/>
      <c r="AJ11" s="16"/>
    </row>
    <row r="12" spans="1:36" x14ac:dyDescent="0.3">
      <c r="A12" s="19"/>
      <c r="B12" s="19"/>
      <c r="C12" s="16"/>
      <c r="D12" s="16"/>
      <c r="E12" s="16"/>
      <c r="F12" s="16"/>
      <c r="G12" s="16"/>
      <c r="H12" s="16"/>
      <c r="I12" s="19"/>
      <c r="J12" s="16"/>
      <c r="K12" s="16"/>
      <c r="L12" s="19"/>
      <c r="M12" s="21" t="str">
        <f t="shared" ref="M12" si="37">"через СМИ"</f>
        <v>через СМИ</v>
      </c>
      <c r="N12" s="22"/>
      <c r="O12" s="23"/>
      <c r="P12" s="15" t="str">
        <f t="shared" ref="P12" si="38">"выпуск и распространение печатных материалов"</f>
        <v>выпуск и распространение печатных материалов</v>
      </c>
      <c r="Q12" s="15" t="str">
        <f t="shared" ref="Q12" si="39">"проведение публичных предвыборных мероприятий"</f>
        <v>проведение публичных предвыборных мероприятий</v>
      </c>
      <c r="R12" s="16"/>
      <c r="S12" s="16"/>
      <c r="T12" s="16"/>
      <c r="U12" s="19"/>
      <c r="V12" s="16"/>
      <c r="W12" s="19"/>
      <c r="X12" s="15" t="str">
        <f t="shared" ref="X12" si="40">"от граждан, которым запрещено осуществлять пожертвования"</f>
        <v>от граждан, которым запрещено осуществлять пожертвования</v>
      </c>
      <c r="Y12" s="15" t="str">
        <f t="shared" ref="Y12" si="41">"от юридических лиц, которым запрещено осуществлять пожертвования"</f>
        <v>от юридических лиц, которым запрещено осуществлять пожертвования</v>
      </c>
      <c r="Z12" s="15" t="str">
        <f t="shared" ref="Z12" si="42">"средств, превышающих предельный размер пожертвований"</f>
        <v>средств, превышающих предельный размер пожертвований</v>
      </c>
      <c r="AA12" s="15" t="str">
        <f t="shared" ref="AA12" si="43">"средств пожертвований с недостоверными сведениями о жертвователе"</f>
        <v>средств пожертвований с недостоверными сведениями о жертвователе</v>
      </c>
      <c r="AB12" s="15" t="str">
        <f t="shared" ref="AB12" si="44">"других средств"</f>
        <v>других средств</v>
      </c>
      <c r="AC12" s="15" t="str">
        <f t="shared" ref="AC12" si="45">"перечислено в доход бюджета (средств анонимных жертвователей)"</f>
        <v>перечислено в доход бюджета (средств анонимных жертвователей)</v>
      </c>
      <c r="AD12" s="16"/>
      <c r="AE12" s="19"/>
      <c r="AF12" s="16"/>
      <c r="AG12" s="16"/>
      <c r="AH12" s="16"/>
      <c r="AI12" s="16"/>
      <c r="AJ12" s="16"/>
    </row>
    <row r="13" spans="1:36" ht="216" x14ac:dyDescent="0.3">
      <c r="A13" s="20"/>
      <c r="B13" s="20"/>
      <c r="C13" s="17"/>
      <c r="D13" s="17"/>
      <c r="E13" s="17"/>
      <c r="F13" s="17"/>
      <c r="G13" s="17"/>
      <c r="H13" s="17"/>
      <c r="I13" s="20"/>
      <c r="J13" s="17"/>
      <c r="K13" s="17"/>
      <c r="L13" s="20"/>
      <c r="M13" s="4" t="str">
        <f>"организации телерадиовещания"</f>
        <v>организации телерадиовещания</v>
      </c>
      <c r="N13" s="4" t="str">
        <f>"редакции периодических печатных изданий"</f>
        <v>редакции периодических печатных изданий</v>
      </c>
      <c r="O13" s="4" t="str">
        <f>"сетевые издания"</f>
        <v>сетевые издания</v>
      </c>
      <c r="P13" s="17"/>
      <c r="Q13" s="17"/>
      <c r="R13" s="17"/>
      <c r="S13" s="17"/>
      <c r="T13" s="17"/>
      <c r="U13" s="20"/>
      <c r="V13" s="17"/>
      <c r="W13" s="20"/>
      <c r="X13" s="17"/>
      <c r="Y13" s="17"/>
      <c r="Z13" s="17"/>
      <c r="AA13" s="17"/>
      <c r="AB13" s="17"/>
      <c r="AC13" s="17"/>
      <c r="AD13" s="17"/>
      <c r="AE13" s="20"/>
      <c r="AF13" s="17"/>
      <c r="AG13" s="17"/>
      <c r="AH13" s="17"/>
      <c r="AI13" s="17"/>
      <c r="AJ13" s="17"/>
    </row>
    <row r="14" spans="1:36" x14ac:dyDescent="0.3">
      <c r="A14" s="5" t="s">
        <v>5</v>
      </c>
      <c r="B14" s="3" t="str">
        <f>"2"</f>
        <v>2</v>
      </c>
      <c r="C14" s="3" t="str">
        <f>"3"</f>
        <v>3</v>
      </c>
      <c r="D14" s="3" t="str">
        <f>"4"</f>
        <v>4</v>
      </c>
      <c r="E14" s="3" t="str">
        <f>"5"</f>
        <v>5</v>
      </c>
      <c r="F14" s="3" t="str">
        <f>"6"</f>
        <v>6</v>
      </c>
      <c r="G14" s="3" t="str">
        <f>"7"</f>
        <v>7</v>
      </c>
      <c r="H14" s="3" t="str">
        <f>"8"</f>
        <v>8</v>
      </c>
      <c r="I14" s="3" t="str">
        <f>"9"</f>
        <v>9</v>
      </c>
      <c r="J14" s="3" t="str">
        <f>"10"</f>
        <v>10</v>
      </c>
      <c r="K14" s="3" t="str">
        <f>"11"</f>
        <v>11</v>
      </c>
      <c r="L14" s="3" t="str">
        <f>"12"</f>
        <v>12</v>
      </c>
      <c r="M14" s="3" t="str">
        <f>"13"</f>
        <v>13</v>
      </c>
      <c r="N14" s="3" t="str">
        <f>"14"</f>
        <v>14</v>
      </c>
      <c r="O14" s="3" t="str">
        <f>"15"</f>
        <v>15</v>
      </c>
      <c r="P14" s="3" t="str">
        <f>"16"</f>
        <v>16</v>
      </c>
      <c r="Q14" s="3" t="str">
        <f>"17"</f>
        <v>17</v>
      </c>
      <c r="R14" s="3" t="str">
        <f>"18"</f>
        <v>18</v>
      </c>
      <c r="S14" s="3" t="str">
        <f>"19"</f>
        <v>19</v>
      </c>
      <c r="T14" s="3" t="str">
        <f>"20"</f>
        <v>20</v>
      </c>
      <c r="U14" s="3" t="str">
        <f>"21"</f>
        <v>21</v>
      </c>
      <c r="V14" s="3" t="str">
        <f>"22"</f>
        <v>22</v>
      </c>
      <c r="W14" s="3" t="str">
        <f>"23"</f>
        <v>23</v>
      </c>
      <c r="X14" s="3" t="str">
        <f>"24"</f>
        <v>24</v>
      </c>
      <c r="Y14" s="3" t="str">
        <f>"25"</f>
        <v>25</v>
      </c>
      <c r="Z14" s="3" t="str">
        <f>"26"</f>
        <v>26</v>
      </c>
      <c r="AA14" s="3" t="str">
        <f>"27"</f>
        <v>27</v>
      </c>
      <c r="AB14" s="3" t="str">
        <f>"28"</f>
        <v>28</v>
      </c>
      <c r="AC14" s="3" t="str">
        <f>"29"</f>
        <v>29</v>
      </c>
      <c r="AD14" s="3" t="str">
        <f>"30"</f>
        <v>30</v>
      </c>
      <c r="AE14" s="3" t="str">
        <f>"31"</f>
        <v>31</v>
      </c>
      <c r="AF14" s="3" t="str">
        <f>"32"</f>
        <v>32</v>
      </c>
      <c r="AG14" s="3" t="str">
        <f>"33"</f>
        <v>33</v>
      </c>
      <c r="AH14" s="3" t="str">
        <f>"34"</f>
        <v>34</v>
      </c>
      <c r="AI14" s="3" t="str">
        <f>"35"</f>
        <v>35</v>
      </c>
      <c r="AJ14" s="3" t="str">
        <f>"36"</f>
        <v>36</v>
      </c>
    </row>
    <row r="15" spans="1:36" x14ac:dyDescent="0.3">
      <c r="A15" s="6" t="s">
        <v>6</v>
      </c>
      <c r="B15" s="7" t="s">
        <v>7</v>
      </c>
      <c r="C15" s="8">
        <v>3500</v>
      </c>
      <c r="D15" s="8">
        <v>0</v>
      </c>
      <c r="E15" s="8">
        <v>2500</v>
      </c>
      <c r="F15" s="8">
        <v>0</v>
      </c>
      <c r="G15" s="8">
        <v>1000</v>
      </c>
      <c r="H15" s="8">
        <v>0</v>
      </c>
      <c r="I15" s="8">
        <v>2420.1</v>
      </c>
      <c r="J15" s="8">
        <v>0</v>
      </c>
      <c r="K15" s="8">
        <v>0</v>
      </c>
      <c r="L15" s="8">
        <v>420.1</v>
      </c>
      <c r="M15" s="8">
        <v>0</v>
      </c>
      <c r="N15" s="8">
        <v>0</v>
      </c>
      <c r="O15" s="8">
        <v>0</v>
      </c>
      <c r="P15" s="8">
        <v>420.1</v>
      </c>
      <c r="Q15" s="8">
        <v>0</v>
      </c>
      <c r="R15" s="8">
        <v>2000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3500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7" t="str">
        <f>""</f>
        <v/>
      </c>
    </row>
    <row r="16" spans="1:36" x14ac:dyDescent="0.3">
      <c r="A16" s="6" t="s">
        <v>8</v>
      </c>
      <c r="B16" s="7" t="s">
        <v>9</v>
      </c>
      <c r="C16" s="8">
        <v>24.1</v>
      </c>
      <c r="D16" s="8">
        <v>24.1</v>
      </c>
      <c r="E16" s="8">
        <v>0</v>
      </c>
      <c r="F16" s="8">
        <v>0</v>
      </c>
      <c r="G16" s="8">
        <v>0</v>
      </c>
      <c r="H16" s="8">
        <v>0</v>
      </c>
      <c r="I16" s="8">
        <v>8.6</v>
      </c>
      <c r="J16" s="8">
        <v>4.0999999999999996</v>
      </c>
      <c r="K16" s="8">
        <v>0</v>
      </c>
      <c r="L16" s="8">
        <v>4.5</v>
      </c>
      <c r="M16" s="8">
        <v>0</v>
      </c>
      <c r="N16" s="8">
        <v>0</v>
      </c>
      <c r="O16" s="8">
        <v>0</v>
      </c>
      <c r="P16" s="8">
        <v>4.5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24.1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7" t="str">
        <f>""</f>
        <v/>
      </c>
    </row>
    <row r="17" spans="1:36" x14ac:dyDescent="0.3">
      <c r="A17" s="6" t="s">
        <v>10</v>
      </c>
      <c r="B17" s="7" t="s">
        <v>11</v>
      </c>
      <c r="C17" s="8">
        <v>700</v>
      </c>
      <c r="D17" s="8">
        <v>0</v>
      </c>
      <c r="E17" s="8">
        <v>0</v>
      </c>
      <c r="F17" s="8">
        <v>0</v>
      </c>
      <c r="G17" s="8">
        <v>700</v>
      </c>
      <c r="H17" s="8">
        <v>0</v>
      </c>
      <c r="I17" s="8">
        <v>625.5</v>
      </c>
      <c r="J17" s="8">
        <v>0</v>
      </c>
      <c r="K17" s="8">
        <v>0</v>
      </c>
      <c r="L17" s="8">
        <v>625.5</v>
      </c>
      <c r="M17" s="8">
        <v>0</v>
      </c>
      <c r="N17" s="8">
        <v>0</v>
      </c>
      <c r="O17" s="8">
        <v>0</v>
      </c>
      <c r="P17" s="8">
        <v>625.5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700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7" t="str">
        <f>""</f>
        <v/>
      </c>
    </row>
    <row r="18" spans="1:36" x14ac:dyDescent="0.3">
      <c r="A18" s="6" t="s">
        <v>12</v>
      </c>
      <c r="B18" s="7" t="s">
        <v>13</v>
      </c>
      <c r="C18" s="8">
        <v>3</v>
      </c>
      <c r="D18" s="8">
        <v>3</v>
      </c>
      <c r="E18" s="8">
        <v>0</v>
      </c>
      <c r="F18" s="8">
        <v>0</v>
      </c>
      <c r="G18" s="8">
        <v>0</v>
      </c>
      <c r="H18" s="8">
        <v>0</v>
      </c>
      <c r="I18" s="8">
        <v>2.4</v>
      </c>
      <c r="J18" s="8">
        <v>2.4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3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7" t="str">
        <f>""</f>
        <v/>
      </c>
    </row>
    <row r="19" spans="1:36" x14ac:dyDescent="0.3">
      <c r="A19" s="6" t="s">
        <v>14</v>
      </c>
      <c r="B19" s="7" t="s">
        <v>15</v>
      </c>
      <c r="C19" s="8">
        <v>4.0999999999999996</v>
      </c>
      <c r="D19" s="8">
        <v>4.0999999999999996</v>
      </c>
      <c r="E19" s="8">
        <v>0</v>
      </c>
      <c r="F19" s="8">
        <v>0</v>
      </c>
      <c r="G19" s="8">
        <v>0</v>
      </c>
      <c r="H19" s="8">
        <v>0</v>
      </c>
      <c r="I19" s="8">
        <v>4.0999999999999996</v>
      </c>
      <c r="J19" s="8">
        <v>4.0999999999999996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4.0999999999999996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7" t="str">
        <f>""</f>
        <v/>
      </c>
    </row>
    <row r="20" spans="1:36" x14ac:dyDescent="0.3">
      <c r="A20" s="6" t="s">
        <v>16</v>
      </c>
      <c r="B20" s="7" t="s">
        <v>17</v>
      </c>
      <c r="C20" s="8">
        <v>0.1</v>
      </c>
      <c r="D20" s="8">
        <v>0.1</v>
      </c>
      <c r="E20" s="8">
        <v>0</v>
      </c>
      <c r="F20" s="8">
        <v>0</v>
      </c>
      <c r="G20" s="8">
        <v>0</v>
      </c>
      <c r="H20" s="8">
        <v>0</v>
      </c>
      <c r="I20" s="8">
        <v>0.1</v>
      </c>
      <c r="J20" s="8">
        <v>0.1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0.1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7" t="str">
        <f>""</f>
        <v/>
      </c>
    </row>
    <row r="21" spans="1:36" x14ac:dyDescent="0.3">
      <c r="A21" s="5" t="s">
        <v>18</v>
      </c>
      <c r="B21" s="9" t="s">
        <v>19</v>
      </c>
      <c r="C21" s="10">
        <v>4231.2</v>
      </c>
      <c r="D21" s="10">
        <v>31.2</v>
      </c>
      <c r="E21" s="10">
        <v>2500</v>
      </c>
      <c r="F21" s="10">
        <v>0</v>
      </c>
      <c r="G21" s="10">
        <v>1700</v>
      </c>
      <c r="H21" s="10">
        <v>0</v>
      </c>
      <c r="I21" s="10">
        <v>3060.7</v>
      </c>
      <c r="J21" s="10">
        <v>10.6</v>
      </c>
      <c r="K21" s="10">
        <v>0</v>
      </c>
      <c r="L21" s="10">
        <v>1050.0999999999999</v>
      </c>
      <c r="M21" s="10">
        <v>0</v>
      </c>
      <c r="N21" s="10">
        <v>0</v>
      </c>
      <c r="O21" s="10">
        <v>0</v>
      </c>
      <c r="P21" s="10">
        <v>1050.0999999999999</v>
      </c>
      <c r="Q21" s="10">
        <v>0</v>
      </c>
      <c r="R21" s="10">
        <v>2000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4231.2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9" t="str">
        <f>""</f>
        <v/>
      </c>
    </row>
    <row r="24" spans="1:36" x14ac:dyDescent="0.3">
      <c r="A24" s="11" t="s">
        <v>20</v>
      </c>
      <c r="B24" s="11"/>
      <c r="C24" s="13" t="s">
        <v>21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</row>
    <row r="25" spans="1:36" ht="30" customHeight="1" x14ac:dyDescent="0.3">
      <c r="A25" s="12" t="s">
        <v>24</v>
      </c>
      <c r="B25" s="12"/>
      <c r="C25" s="14" t="s">
        <v>22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</row>
  </sheetData>
  <mergeCells count="54">
    <mergeCell ref="A2:AJ2"/>
    <mergeCell ref="A3:AJ3"/>
    <mergeCell ref="A4:AJ4"/>
    <mergeCell ref="A5:AJ5"/>
    <mergeCell ref="A8:A13"/>
    <mergeCell ref="B8:B13"/>
    <mergeCell ref="C8:G8"/>
    <mergeCell ref="H8:H13"/>
    <mergeCell ref="I8:T8"/>
    <mergeCell ref="U8:AC8"/>
    <mergeCell ref="AJ8:AJ13"/>
    <mergeCell ref="C9:C13"/>
    <mergeCell ref="D9:G9"/>
    <mergeCell ref="I9:I13"/>
    <mergeCell ref="J9:T9"/>
    <mergeCell ref="U9:U13"/>
    <mergeCell ref="V9:AC9"/>
    <mergeCell ref="AE9:AE13"/>
    <mergeCell ref="AF9:AI9"/>
    <mergeCell ref="D10:D13"/>
    <mergeCell ref="E10:E13"/>
    <mergeCell ref="F10:F13"/>
    <mergeCell ref="G10:G13"/>
    <mergeCell ref="J10:J13"/>
    <mergeCell ref="L10:Q10"/>
    <mergeCell ref="R10:R13"/>
    <mergeCell ref="S10:S13"/>
    <mergeCell ref="T10:T13"/>
    <mergeCell ref="AD8:AD13"/>
    <mergeCell ref="AE8:AI8"/>
    <mergeCell ref="AF10:AF13"/>
    <mergeCell ref="AG10:AG13"/>
    <mergeCell ref="AH10:AH13"/>
    <mergeCell ref="AI10:AI13"/>
    <mergeCell ref="Z12:Z13"/>
    <mergeCell ref="AA12:AA13"/>
    <mergeCell ref="AB12:AB13"/>
    <mergeCell ref="AC12:AC13"/>
    <mergeCell ref="A24:B24"/>
    <mergeCell ref="A25:B25"/>
    <mergeCell ref="C24:AJ24"/>
    <mergeCell ref="C25:AJ25"/>
    <mergeCell ref="K11:K13"/>
    <mergeCell ref="L11:L13"/>
    <mergeCell ref="M11:Q11"/>
    <mergeCell ref="W11:W13"/>
    <mergeCell ref="X11:AC11"/>
    <mergeCell ref="M12:O12"/>
    <mergeCell ref="P12:P13"/>
    <mergeCell ref="Q12:Q13"/>
    <mergeCell ref="X12:X13"/>
    <mergeCell ref="Y12:Y13"/>
    <mergeCell ref="V10:V13"/>
    <mergeCell ref="W10:AC10"/>
  </mergeCells>
  <pageMargins left="0.34722222222222221" right="0.1388888888888889" top="0.1388888888888889" bottom="0.1388888888888889" header="0.3" footer="0.3"/>
  <pageSetup paperSize="8"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Русина Елена  Вячеславовна</cp:lastModifiedBy>
  <dcterms:created xsi:type="dcterms:W3CDTF">2019-03-01T09:10:43Z</dcterms:created>
  <dcterms:modified xsi:type="dcterms:W3CDTF">2019-03-04T06:58:21Z</dcterms:modified>
</cp:coreProperties>
</file>