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4415" windowHeight="12795"/>
  </bookViews>
  <sheets>
    <sheet name="на 01.02.2023" sheetId="1" r:id="rId1"/>
  </sheets>
  <definedNames>
    <definedName name="APPT" localSheetId="0">'на 01.02.2023'!$A$13</definedName>
    <definedName name="FIO" localSheetId="0">'на 01.02.2023'!$E$13</definedName>
    <definedName name="LAST_CELL" localSheetId="0">'на 01.02.2023'!#REF!</definedName>
    <definedName name="SIGN" localSheetId="0">'на 01.02.2023'!$A$13:$F$14</definedName>
    <definedName name="_xlnm.Print_Titles" localSheetId="0">'на 01.02.2023'!$2:$3</definedName>
  </definedNames>
  <calcPr calcId="125725" fullPrecision="0"/>
</workbook>
</file>

<file path=xl/calcChain.xml><?xml version="1.0" encoding="utf-8"?>
<calcChain xmlns="http://schemas.openxmlformats.org/spreadsheetml/2006/main">
  <c r="C23" i="1"/>
  <c r="C22"/>
  <c r="C20"/>
  <c r="D13"/>
  <c r="C13"/>
  <c r="C12"/>
  <c r="D25"/>
  <c r="C25"/>
  <c r="D22"/>
  <c r="C21"/>
  <c r="C19"/>
  <c r="D18"/>
  <c r="C18"/>
  <c r="D17"/>
  <c r="C17"/>
  <c r="C15"/>
  <c r="C16"/>
  <c r="D14"/>
  <c r="C14"/>
  <c r="D12"/>
  <c r="C11"/>
  <c r="D10"/>
  <c r="C10"/>
  <c r="C9"/>
  <c r="C8"/>
  <c r="C7"/>
  <c r="D6"/>
  <c r="C6"/>
  <c r="D5"/>
  <c r="C5"/>
  <c r="D4"/>
  <c r="C4"/>
  <c r="D24" l="1"/>
  <c r="C24"/>
  <c r="E4"/>
  <c r="E17"/>
  <c r="F17"/>
  <c r="E18"/>
  <c r="F18"/>
  <c r="E19"/>
  <c r="F19"/>
  <c r="E20"/>
  <c r="F20"/>
  <c r="E21"/>
  <c r="F21"/>
  <c r="E22"/>
  <c r="F22"/>
  <c r="F6"/>
  <c r="F7"/>
  <c r="F8"/>
  <c r="F9"/>
  <c r="F10"/>
  <c r="F11"/>
  <c r="F12"/>
  <c r="F13"/>
  <c r="F14"/>
  <c r="F15"/>
  <c r="F16"/>
  <c r="F23"/>
  <c r="F25"/>
  <c r="F5"/>
  <c r="F4"/>
  <c r="E25"/>
  <c r="E5"/>
  <c r="E6"/>
  <c r="E7"/>
  <c r="E8"/>
  <c r="E9"/>
  <c r="E10"/>
  <c r="E11"/>
  <c r="E12"/>
  <c r="E13"/>
  <c r="E14"/>
  <c r="E15"/>
  <c r="E16"/>
  <c r="E23"/>
  <c r="C26" l="1"/>
  <c r="F24" l="1"/>
  <c r="D26"/>
  <c r="E24"/>
  <c r="F26" l="1"/>
  <c r="E26"/>
</calcChain>
</file>

<file path=xl/sharedStrings.xml><?xml version="1.0" encoding="utf-8"?>
<sst xmlns="http://schemas.openxmlformats.org/spreadsheetml/2006/main" count="57" uniqueCount="51">
  <si>
    <t>№ п/п</t>
  </si>
  <si>
    <t>1</t>
  </si>
  <si>
    <t>Муниципальная программа "Развитие образования Балахнинского муниципального округа Нижегородской области"</t>
  </si>
  <si>
    <t>2</t>
  </si>
  <si>
    <t>Муниципальная программа "Развитие культуры Балахнинского муниципального округа Нижегородской области"</t>
  </si>
  <si>
    <t>3</t>
  </si>
  <si>
    <t>Муниципальная программа "Развитие физической культуры и спорта Балахнинского муниципального округа Нижегородской области"</t>
  </si>
  <si>
    <t>4</t>
  </si>
  <si>
    <t>Муниципальная программа "Противодействие коррупции в Балахнинском муниципальном округе Нижегородской области"</t>
  </si>
  <si>
    <t>5</t>
  </si>
  <si>
    <t>Муниципальная программа "Обеспечение общественного порядка и противодействия преступности в Балахнинском муниципальном округе Нижегородской области"</t>
  </si>
  <si>
    <t>6</t>
  </si>
  <si>
    <t>Муниципальная программа "Профилактика терроризма и экстремизма в Балахнинском муниципальном округе Нижегородской области"</t>
  </si>
  <si>
    <t>7</t>
  </si>
  <si>
    <t>Муниципальная программа "Управление муниципальным имуществом и земельными ресурсами Балахнинского муниципального округа Нижегородской области"</t>
  </si>
  <si>
    <t>8</t>
  </si>
  <si>
    <t>9</t>
  </si>
  <si>
    <t>Муниципальная программа "Развитие предпринимательства Балахнинского муниципального округа Нижегородской области"</t>
  </si>
  <si>
    <t>10</t>
  </si>
  <si>
    <t>Муниципальная программа "Повышение эффективности бюджетных расходов в Балахнинском муниципальном округе Нижегородской области"</t>
  </si>
  <si>
    <t>11</t>
  </si>
  <si>
    <t>Муниципальная программа "Развитие агропромышленного комплекса Балахнинского муниципального округа Нижегородской области"</t>
  </si>
  <si>
    <t>12</t>
  </si>
  <si>
    <t>Муниципальная программа "Государственная поддержка граждан по обеспечению жильем на территории Балахнинского муниципального округа Нижегородской области"</t>
  </si>
  <si>
    <t>13</t>
  </si>
  <si>
    <t>14</t>
  </si>
  <si>
    <t>15</t>
  </si>
  <si>
    <t>Муниципальная программа "Благоустройство и озеленение территории Балахнинского муниципального округа Нижегородской области"</t>
  </si>
  <si>
    <t>16</t>
  </si>
  <si>
    <t>Муниципальная программа "Обеспечение первичных мер пожарной безопасности на территории Балахнинского муниципального округа Нижегородской области"</t>
  </si>
  <si>
    <t>17</t>
  </si>
  <si>
    <t>Муниципальная программа "Обеспечение безопасности дорожного движения на территории Балахнинского муниципального округа Нижегородской области"</t>
  </si>
  <si>
    <t>18</t>
  </si>
  <si>
    <t>19</t>
  </si>
  <si>
    <t>Муниципальная программа "Защита населения и территорий от чрезвычайных ситуаций, обеспечение пожарной безопасности и безопасности людей на водных объектах Балахнинского муниципального округа Нижегородской области"</t>
  </si>
  <si>
    <t>20</t>
  </si>
  <si>
    <t>Муниципальная программа "Развитие услуг в сфере похоронного дела в Балахнинском муниципальном округе Нижегородской области"</t>
  </si>
  <si>
    <t>Непрограммные расходы</t>
  </si>
  <si>
    <t>Наименование муниципальной программы</t>
  </si>
  <si>
    <t>Всего расходы бюджета</t>
  </si>
  <si>
    <t>Итого на реализацию муниципальных порграмм</t>
  </si>
  <si>
    <t>Муниципальная программа "Развитие эффективности градостроительной деятельности на территории Балахнинского муниципального округа Нижегородской области"</t>
  </si>
  <si>
    <t>Муниципальная программа «Переселение граждан из аварийного жилищного фонда на территории Балахнинского муниципального округа Нижегородской области на 2021 - 2023 годы»</t>
  </si>
  <si>
    <t>Муниципальная программа «Информационная среда Балахнинского муниципального округа Нижегородской области»</t>
  </si>
  <si>
    <t>21</t>
  </si>
  <si>
    <t>Информация о финансировании муниципальных программ Балахнинского муниципального округа Нижегородской области по состоянию на 01.02.2023 года</t>
  </si>
  <si>
    <t>Ассигнования на 2023 год             (тыс.рублей)</t>
  </si>
  <si>
    <t>Исполнено на 01.02.2023 года (тыс.рублей)</t>
  </si>
  <si>
    <t>Абс. откл. исполнения к уточ.плану на 2023 год (тыс.рублей)         (гр.4 - гр.3)</t>
  </si>
  <si>
    <t>Откл. исполнения к уточ. плану на 2023 год, % (гр.4 / гр.3)</t>
  </si>
  <si>
    <t>Муниципальная программа «Формирование комфортной городской среды на территории Балахнинского муниципального округа Нижегородской области на 2021-2025 годы»</t>
  </si>
</sst>
</file>

<file path=xl/styles.xml><?xml version="1.0" encoding="utf-8"?>
<styleSheet xmlns="http://schemas.openxmlformats.org/spreadsheetml/2006/main">
  <numFmts count="1">
    <numFmt numFmtId="164" formatCode="#,##0.0"/>
  </numFmts>
  <fonts count="3">
    <font>
      <sz val="10"/>
      <name val="Arial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 applyProtection="1">
      <alignment horizontal="left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0" fontId="2" fillId="0" borderId="0" xfId="0" applyFont="1" applyAlignment="1">
      <alignment vertical="center"/>
    </xf>
    <xf numFmtId="164" fontId="1" fillId="0" borderId="1" xfId="0" applyNumberFormat="1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2" fillId="0" borderId="1" xfId="0" applyNumberFormat="1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" fontId="1" fillId="0" borderId="1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/>
  <dimension ref="A1:F26"/>
  <sheetViews>
    <sheetView showGridLines="0" tabSelected="1" topLeftCell="A22" workbookViewId="0">
      <selection activeCell="D2" sqref="D2"/>
    </sheetView>
  </sheetViews>
  <sheetFormatPr defaultColWidth="9.140625" defaultRowHeight="12.75" customHeight="1"/>
  <cols>
    <col min="1" max="1" width="3.5703125" style="1" customWidth="1"/>
    <col min="2" max="2" width="29.5703125" style="1" customWidth="1"/>
    <col min="3" max="4" width="16.7109375" style="7" customWidth="1"/>
    <col min="5" max="5" width="17.5703125" style="7" customWidth="1"/>
    <col min="6" max="6" width="11.140625" style="7" customWidth="1"/>
    <col min="7" max="9" width="9.140625" style="1"/>
    <col min="10" max="10" width="9.140625" style="1" customWidth="1"/>
    <col min="11" max="16384" width="9.140625" style="1"/>
  </cols>
  <sheetData>
    <row r="1" spans="1:6" ht="65.25" customHeight="1">
      <c r="A1" s="10" t="s">
        <v>45</v>
      </c>
      <c r="B1" s="10"/>
      <c r="C1" s="10"/>
      <c r="D1" s="10"/>
      <c r="E1" s="10"/>
      <c r="F1" s="10"/>
    </row>
    <row r="2" spans="1:6" ht="96" customHeight="1">
      <c r="A2" s="3" t="s">
        <v>0</v>
      </c>
      <c r="B2" s="3" t="s">
        <v>38</v>
      </c>
      <c r="C2" s="3" t="s">
        <v>46</v>
      </c>
      <c r="D2" s="3" t="s">
        <v>47</v>
      </c>
      <c r="E2" s="3" t="s">
        <v>48</v>
      </c>
      <c r="F2" s="3" t="s">
        <v>49</v>
      </c>
    </row>
    <row r="3" spans="1:6" ht="21" customHeight="1">
      <c r="A3" s="3" t="s">
        <v>1</v>
      </c>
      <c r="B3" s="3" t="s">
        <v>3</v>
      </c>
      <c r="C3" s="3" t="s">
        <v>5</v>
      </c>
      <c r="D3" s="3" t="s">
        <v>7</v>
      </c>
      <c r="E3" s="3" t="s">
        <v>9</v>
      </c>
      <c r="F3" s="3" t="s">
        <v>11</v>
      </c>
    </row>
    <row r="4" spans="1:6" ht="75">
      <c r="A4" s="3" t="s">
        <v>1</v>
      </c>
      <c r="B4" s="2" t="s">
        <v>2</v>
      </c>
      <c r="C4" s="12">
        <f>1434089420.91/1000</f>
        <v>1434089.42</v>
      </c>
      <c r="D4" s="12">
        <f>113448856.51/1000</f>
        <v>113448.86</v>
      </c>
      <c r="E4" s="5">
        <f>D4-C4</f>
        <v>-1320640.6000000001</v>
      </c>
      <c r="F4" s="5">
        <f>D4/C4%</f>
        <v>7.9</v>
      </c>
    </row>
    <row r="5" spans="1:6" ht="75">
      <c r="A5" s="3" t="s">
        <v>3</v>
      </c>
      <c r="B5" s="2" t="s">
        <v>4</v>
      </c>
      <c r="C5" s="12">
        <f>335672982.37/1000</f>
        <v>335672.98</v>
      </c>
      <c r="D5" s="12">
        <f>23607863.4/1000</f>
        <v>23607.86</v>
      </c>
      <c r="E5" s="5">
        <f t="shared" ref="E5:E24" si="0">D5-C5</f>
        <v>-312065.09999999998</v>
      </c>
      <c r="F5" s="5">
        <f>D5/C5%</f>
        <v>7</v>
      </c>
    </row>
    <row r="6" spans="1:6" ht="90">
      <c r="A6" s="3" t="s">
        <v>5</v>
      </c>
      <c r="B6" s="2" t="s">
        <v>6</v>
      </c>
      <c r="C6" s="12">
        <f>70051400/1000</f>
        <v>70051.399999999994</v>
      </c>
      <c r="D6" s="12">
        <f>8274000/1000</f>
        <v>8274</v>
      </c>
      <c r="E6" s="5">
        <f t="shared" si="0"/>
        <v>-61777.4</v>
      </c>
      <c r="F6" s="5">
        <f t="shared" ref="F6:F26" si="1">D6/C6%</f>
        <v>11.8</v>
      </c>
    </row>
    <row r="7" spans="1:6" ht="75">
      <c r="A7" s="3" t="s">
        <v>7</v>
      </c>
      <c r="B7" s="2" t="s">
        <v>8</v>
      </c>
      <c r="C7" s="12">
        <f>50000/1000</f>
        <v>50</v>
      </c>
      <c r="D7" s="12">
        <v>0</v>
      </c>
      <c r="E7" s="5">
        <f t="shared" si="0"/>
        <v>-50</v>
      </c>
      <c r="F7" s="5">
        <f t="shared" si="1"/>
        <v>0</v>
      </c>
    </row>
    <row r="8" spans="1:6" ht="90">
      <c r="A8" s="3" t="s">
        <v>9</v>
      </c>
      <c r="B8" s="2" t="s">
        <v>10</v>
      </c>
      <c r="C8" s="12">
        <f>930700/1000</f>
        <v>930.7</v>
      </c>
      <c r="D8" s="12">
        <v>0</v>
      </c>
      <c r="E8" s="5">
        <f t="shared" si="0"/>
        <v>-930.7</v>
      </c>
      <c r="F8" s="5">
        <f t="shared" si="1"/>
        <v>0</v>
      </c>
    </row>
    <row r="9" spans="1:6" ht="75">
      <c r="A9" s="3" t="s">
        <v>11</v>
      </c>
      <c r="B9" s="2" t="s">
        <v>12</v>
      </c>
      <c r="C9" s="12">
        <f>10408000/1000</f>
        <v>10408</v>
      </c>
      <c r="D9" s="12">
        <v>0</v>
      </c>
      <c r="E9" s="5">
        <f t="shared" si="0"/>
        <v>-10408</v>
      </c>
      <c r="F9" s="5">
        <f t="shared" si="1"/>
        <v>0</v>
      </c>
    </row>
    <row r="10" spans="1:6" ht="90">
      <c r="A10" s="3" t="s">
        <v>13</v>
      </c>
      <c r="B10" s="2" t="s">
        <v>14</v>
      </c>
      <c r="C10" s="12">
        <f>7930000/1000</f>
        <v>7930</v>
      </c>
      <c r="D10" s="12">
        <f>189102.67/1000</f>
        <v>189.1</v>
      </c>
      <c r="E10" s="5">
        <f t="shared" si="0"/>
        <v>-7740.9</v>
      </c>
      <c r="F10" s="5">
        <f t="shared" si="1"/>
        <v>2.4</v>
      </c>
    </row>
    <row r="11" spans="1:6" ht="105">
      <c r="A11" s="3" t="s">
        <v>15</v>
      </c>
      <c r="B11" s="2" t="s">
        <v>41</v>
      </c>
      <c r="C11" s="12">
        <f>4650000/1000</f>
        <v>4650</v>
      </c>
      <c r="D11" s="12">
        <v>0</v>
      </c>
      <c r="E11" s="5">
        <f t="shared" si="0"/>
        <v>-4650</v>
      </c>
      <c r="F11" s="5">
        <f t="shared" si="1"/>
        <v>0</v>
      </c>
    </row>
    <row r="12" spans="1:6" ht="90">
      <c r="A12" s="3" t="s">
        <v>16</v>
      </c>
      <c r="B12" s="2" t="s">
        <v>17</v>
      </c>
      <c r="C12" s="12">
        <f>3684900/1000</f>
        <v>3684.9</v>
      </c>
      <c r="D12" s="12">
        <f>215408/1000</f>
        <v>215.41</v>
      </c>
      <c r="E12" s="5">
        <f t="shared" si="0"/>
        <v>-3469.5</v>
      </c>
      <c r="F12" s="5">
        <f t="shared" si="1"/>
        <v>5.8</v>
      </c>
    </row>
    <row r="13" spans="1:6" ht="90">
      <c r="A13" s="3" t="s">
        <v>18</v>
      </c>
      <c r="B13" s="2" t="s">
        <v>19</v>
      </c>
      <c r="C13" s="12">
        <f>66659000/1000</f>
        <v>66659</v>
      </c>
      <c r="D13" s="12">
        <f>3982455.68/1000</f>
        <v>3982.46</v>
      </c>
      <c r="E13" s="5">
        <f t="shared" si="0"/>
        <v>-62676.5</v>
      </c>
      <c r="F13" s="5">
        <f t="shared" si="1"/>
        <v>6</v>
      </c>
    </row>
    <row r="14" spans="1:6" ht="75">
      <c r="A14" s="3" t="s">
        <v>20</v>
      </c>
      <c r="B14" s="2" t="s">
        <v>21</v>
      </c>
      <c r="C14" s="12">
        <f>14446000/1000</f>
        <v>14446</v>
      </c>
      <c r="D14" s="12">
        <f>65096.63/1000</f>
        <v>65.099999999999994</v>
      </c>
      <c r="E14" s="5">
        <f t="shared" si="0"/>
        <v>-14380.9</v>
      </c>
      <c r="F14" s="5">
        <f t="shared" si="1"/>
        <v>0.5</v>
      </c>
    </row>
    <row r="15" spans="1:6" ht="105">
      <c r="A15" s="3" t="s">
        <v>22</v>
      </c>
      <c r="B15" s="2" t="s">
        <v>23</v>
      </c>
      <c r="C15" s="12">
        <f>51104100/1000</f>
        <v>51104.1</v>
      </c>
      <c r="D15" s="12">
        <v>0</v>
      </c>
      <c r="E15" s="5">
        <f t="shared" si="0"/>
        <v>-51104.1</v>
      </c>
      <c r="F15" s="5">
        <f t="shared" si="1"/>
        <v>0</v>
      </c>
    </row>
    <row r="16" spans="1:6" ht="105">
      <c r="A16" s="3" t="s">
        <v>24</v>
      </c>
      <c r="B16" s="2" t="s">
        <v>42</v>
      </c>
      <c r="C16" s="12">
        <f>32149618.39/1000</f>
        <v>32149.62</v>
      </c>
      <c r="D16" s="12">
        <v>0</v>
      </c>
      <c r="E16" s="5">
        <f t="shared" si="0"/>
        <v>-32149.599999999999</v>
      </c>
      <c r="F16" s="5">
        <f t="shared" si="1"/>
        <v>0</v>
      </c>
    </row>
    <row r="17" spans="1:6" ht="75">
      <c r="A17" s="3" t="s">
        <v>25</v>
      </c>
      <c r="B17" s="2" t="s">
        <v>43</v>
      </c>
      <c r="C17" s="12">
        <f>7338100/1000</f>
        <v>7338.1</v>
      </c>
      <c r="D17" s="12">
        <f>397083/1000</f>
        <v>397.08</v>
      </c>
      <c r="E17" s="5">
        <f t="shared" ref="E17:E22" si="2">D17-C17</f>
        <v>-6941</v>
      </c>
      <c r="F17" s="5">
        <f t="shared" ref="F17:F22" si="3">D17/C17%</f>
        <v>5.4</v>
      </c>
    </row>
    <row r="18" spans="1:6" ht="75">
      <c r="A18" s="3" t="s">
        <v>26</v>
      </c>
      <c r="B18" s="2" t="s">
        <v>27</v>
      </c>
      <c r="C18" s="12">
        <f>43201300/1000</f>
        <v>43201.3</v>
      </c>
      <c r="D18" s="12">
        <f>843907.03/1000</f>
        <v>843.91</v>
      </c>
      <c r="E18" s="5">
        <f t="shared" si="2"/>
        <v>-42357.4</v>
      </c>
      <c r="F18" s="5">
        <f t="shared" si="3"/>
        <v>2</v>
      </c>
    </row>
    <row r="19" spans="1:6" ht="90">
      <c r="A19" s="3" t="s">
        <v>28</v>
      </c>
      <c r="B19" s="2" t="s">
        <v>29</v>
      </c>
      <c r="C19" s="12">
        <f>2250000/1000</f>
        <v>2250</v>
      </c>
      <c r="D19" s="12">
        <v>0</v>
      </c>
      <c r="E19" s="5">
        <f t="shared" si="2"/>
        <v>-2250</v>
      </c>
      <c r="F19" s="5">
        <f t="shared" si="3"/>
        <v>0</v>
      </c>
    </row>
    <row r="20" spans="1:6" ht="90">
      <c r="A20" s="3" t="s">
        <v>30</v>
      </c>
      <c r="B20" s="2" t="s">
        <v>31</v>
      </c>
      <c r="C20" s="12">
        <f>73766200/1000</f>
        <v>73766.2</v>
      </c>
      <c r="D20" s="12">
        <v>0</v>
      </c>
      <c r="E20" s="5">
        <f t="shared" si="2"/>
        <v>-73766.2</v>
      </c>
      <c r="F20" s="5">
        <f t="shared" si="3"/>
        <v>0</v>
      </c>
    </row>
    <row r="21" spans="1:6" ht="105">
      <c r="A21" s="3" t="s">
        <v>32</v>
      </c>
      <c r="B21" s="2" t="s">
        <v>50</v>
      </c>
      <c r="C21" s="12">
        <f>53302800/1000</f>
        <v>53302.8</v>
      </c>
      <c r="D21" s="12">
        <v>0</v>
      </c>
      <c r="E21" s="5">
        <f t="shared" si="2"/>
        <v>-53302.8</v>
      </c>
      <c r="F21" s="5">
        <f t="shared" si="3"/>
        <v>0</v>
      </c>
    </row>
    <row r="22" spans="1:6" ht="135">
      <c r="A22" s="3" t="s">
        <v>33</v>
      </c>
      <c r="B22" s="2" t="s">
        <v>34</v>
      </c>
      <c r="C22" s="12">
        <f>3371600/1000</f>
        <v>3371.6</v>
      </c>
      <c r="D22" s="12">
        <f>5760/1000</f>
        <v>5.76</v>
      </c>
      <c r="E22" s="5">
        <f t="shared" si="2"/>
        <v>-3365.8</v>
      </c>
      <c r="F22" s="5">
        <f t="shared" si="3"/>
        <v>0.2</v>
      </c>
    </row>
    <row r="23" spans="1:6" ht="90">
      <c r="A23" s="3" t="s">
        <v>35</v>
      </c>
      <c r="B23" s="2" t="s">
        <v>36</v>
      </c>
      <c r="C23" s="12">
        <f>9243700/1000</f>
        <v>9243.7000000000007</v>
      </c>
      <c r="D23" s="12">
        <v>0</v>
      </c>
      <c r="E23" s="5">
        <f t="shared" si="0"/>
        <v>-9243.7000000000007</v>
      </c>
      <c r="F23" s="5">
        <f t="shared" si="1"/>
        <v>0</v>
      </c>
    </row>
    <row r="24" spans="1:6" s="4" customFormat="1" ht="34.5" customHeight="1">
      <c r="A24" s="11" t="s">
        <v>40</v>
      </c>
      <c r="B24" s="11"/>
      <c r="C24" s="6">
        <f>SUM(C4:C23)</f>
        <v>2224299.7999999998</v>
      </c>
      <c r="D24" s="6">
        <f>SUM(D4:D23)</f>
        <v>151029.5</v>
      </c>
      <c r="E24" s="6">
        <f t="shared" si="0"/>
        <v>-2073270.3</v>
      </c>
      <c r="F24" s="6">
        <f t="shared" si="1"/>
        <v>6.8</v>
      </c>
    </row>
    <row r="25" spans="1:6" ht="15">
      <c r="A25" s="3" t="s">
        <v>44</v>
      </c>
      <c r="B25" s="2" t="s">
        <v>37</v>
      </c>
      <c r="C25" s="12">
        <f>338614967/1000</f>
        <v>338614.97</v>
      </c>
      <c r="D25" s="12">
        <f>8843698.37/1000</f>
        <v>8843.7000000000007</v>
      </c>
      <c r="E25" s="5">
        <f t="shared" ref="E25:E26" si="4">D25-C25</f>
        <v>-329771.3</v>
      </c>
      <c r="F25" s="5">
        <f t="shared" si="1"/>
        <v>2.6</v>
      </c>
    </row>
    <row r="26" spans="1:6" s="4" customFormat="1" ht="34.5" customHeight="1">
      <c r="A26" s="9" t="s">
        <v>39</v>
      </c>
      <c r="B26" s="9"/>
      <c r="C26" s="8">
        <f>C24+C25</f>
        <v>2562914.7999999998</v>
      </c>
      <c r="D26" s="8">
        <f>D24+D25</f>
        <v>159873.20000000001</v>
      </c>
      <c r="E26" s="6">
        <f t="shared" si="4"/>
        <v>-2403041.6</v>
      </c>
      <c r="F26" s="6">
        <f t="shared" si="1"/>
        <v>6.2</v>
      </c>
    </row>
  </sheetData>
  <mergeCells count="3">
    <mergeCell ref="A26:B26"/>
    <mergeCell ref="A1:F1"/>
    <mergeCell ref="A24:B24"/>
  </mergeCells>
  <pageMargins left="0.76" right="0.17" top="0.39370078740157483" bottom="0.47244094488188981" header="0.51181102362204722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на 01.02.2023</vt:lpstr>
      <vt:lpstr>'на 01.02.2023'!APPT</vt:lpstr>
      <vt:lpstr>'на 01.02.2023'!FIO</vt:lpstr>
      <vt:lpstr>'на 01.02.2023'!SIGN</vt:lpstr>
      <vt:lpstr>'на 01.02.2023'!Заголовки_для_печати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Голландская Алла Алексеевна</dc:creator>
  <dc:description>POI HSSF rep:2.54.0.205</dc:description>
  <cp:lastModifiedBy>Голландская Алла Алексеевна</cp:lastModifiedBy>
  <cp:lastPrinted>2023-02-28T11:03:44Z</cp:lastPrinted>
  <dcterms:created xsi:type="dcterms:W3CDTF">2022-07-20T12:00:27Z</dcterms:created>
  <dcterms:modified xsi:type="dcterms:W3CDTF">2023-02-28T11:05:25Z</dcterms:modified>
</cp:coreProperties>
</file>