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-15" windowWidth="13680" windowHeight="11700"/>
  </bookViews>
  <sheets>
    <sheet name="на 01.01.2023" sheetId="1" r:id="rId1"/>
  </sheets>
  <definedNames>
    <definedName name="APPT" localSheetId="0">'на 01.01.2023'!$A$13</definedName>
    <definedName name="FIO" localSheetId="0">'на 01.01.2023'!$E$13</definedName>
    <definedName name="LAST_CELL" localSheetId="0">'на 01.01.2023'!#REF!</definedName>
    <definedName name="SIGN" localSheetId="0">'на 01.01.2023'!$A$13:$F$14</definedName>
    <definedName name="_xlnm.Print_Titles" localSheetId="0">'на 01.01.2023'!$2:$3</definedName>
  </definedNames>
  <calcPr calcId="125725" fullPrecision="0"/>
</workbook>
</file>

<file path=xl/calcChain.xml><?xml version="1.0" encoding="utf-8"?>
<calcChain xmlns="http://schemas.openxmlformats.org/spreadsheetml/2006/main">
  <c r="E16" i="1"/>
  <c r="E13"/>
  <c r="E25"/>
  <c r="C26"/>
  <c r="D24"/>
  <c r="C24"/>
  <c r="D25"/>
  <c r="C25"/>
  <c r="D23" l="1"/>
  <c r="D22"/>
  <c r="D21"/>
  <c r="D20"/>
  <c r="D19"/>
  <c r="D18"/>
  <c r="D17"/>
  <c r="D16"/>
  <c r="D15"/>
  <c r="D14"/>
  <c r="D13"/>
  <c r="D12"/>
  <c r="D11"/>
  <c r="D10"/>
  <c r="D9"/>
  <c r="D8"/>
  <c r="D7"/>
  <c r="D6"/>
  <c r="D5"/>
  <c r="D4"/>
  <c r="C23"/>
  <c r="C22"/>
  <c r="C21"/>
  <c r="C20"/>
  <c r="C19"/>
  <c r="C18"/>
  <c r="C17"/>
  <c r="C16"/>
  <c r="C15"/>
  <c r="C14"/>
  <c r="C13"/>
  <c r="C12"/>
  <c r="C11"/>
  <c r="C10"/>
  <c r="C9"/>
  <c r="C8"/>
  <c r="C7"/>
  <c r="C6"/>
  <c r="C5"/>
  <c r="C4"/>
  <c r="E4" l="1"/>
  <c r="E17"/>
  <c r="F17"/>
  <c r="E18"/>
  <c r="F18"/>
  <c r="E19"/>
  <c r="F19"/>
  <c r="E20"/>
  <c r="F20"/>
  <c r="E21"/>
  <c r="F21"/>
  <c r="E22"/>
  <c r="F22"/>
  <c r="F6"/>
  <c r="F7"/>
  <c r="F8"/>
  <c r="F9"/>
  <c r="F10"/>
  <c r="F11"/>
  <c r="F12"/>
  <c r="F13"/>
  <c r="F14"/>
  <c r="F15"/>
  <c r="F16"/>
  <c r="F23"/>
  <c r="F25"/>
  <c r="F5"/>
  <c r="F4"/>
  <c r="E5"/>
  <c r="E6"/>
  <c r="E7"/>
  <c r="E8"/>
  <c r="E9"/>
  <c r="E10"/>
  <c r="E11"/>
  <c r="E12"/>
  <c r="E14"/>
  <c r="E15"/>
  <c r="E23"/>
  <c r="F24" l="1"/>
  <c r="D26"/>
  <c r="E24"/>
  <c r="F26" l="1"/>
  <c r="E26"/>
</calcChain>
</file>

<file path=xl/sharedStrings.xml><?xml version="1.0" encoding="utf-8"?>
<sst xmlns="http://schemas.openxmlformats.org/spreadsheetml/2006/main" count="57" uniqueCount="51">
  <si>
    <t>№ п/п</t>
  </si>
  <si>
    <t>1</t>
  </si>
  <si>
    <t>Муниципальная программа "Развитие образования Балахнинского муниципального округа Нижегородской области"</t>
  </si>
  <si>
    <t>2</t>
  </si>
  <si>
    <t>Муниципальная программа "Развитие культуры Балахнинского муниципального округа Нижегородской области"</t>
  </si>
  <si>
    <t>3</t>
  </si>
  <si>
    <t>Муниципальная программа "Развитие физической культуры и спорта Балахнинского муниципального округа Нижегородской области"</t>
  </si>
  <si>
    <t>4</t>
  </si>
  <si>
    <t>Муниципальная программа "Противодействие коррупции в Балахнинском муниципальном округе Нижегородской области"</t>
  </si>
  <si>
    <t>5</t>
  </si>
  <si>
    <t>Муниципальная программа "Обеспечение общественного порядка и противодействия преступности в Балахнинском муниципальном округе Нижегородской области"</t>
  </si>
  <si>
    <t>6</t>
  </si>
  <si>
    <t>Муниципальная программа "Профилактика терроризма и экстремизма в Балахнинском муниципальном округе Нижегородской области"</t>
  </si>
  <si>
    <t>7</t>
  </si>
  <si>
    <t>Муниципальная программа "Управление муниципальным имуществом и земельными ресурсами Балахнинского муниципального округа Нижегородской области"</t>
  </si>
  <si>
    <t>8</t>
  </si>
  <si>
    <t>9</t>
  </si>
  <si>
    <t>Муниципальная программа "Развитие предпринимательства Балахнинского муниципального округа Нижегородской области"</t>
  </si>
  <si>
    <t>10</t>
  </si>
  <si>
    <t>Муниципальная программа "Повышение эффективности бюджетных расходов в Балахнинском муниципальном округе Нижегородской области"</t>
  </si>
  <si>
    <t>11</t>
  </si>
  <si>
    <t>Муниципальная программа "Развитие агропромышленного комплекса Балахнинского муниципального округа Нижегородской области"</t>
  </si>
  <si>
    <t>12</t>
  </si>
  <si>
    <t>Муниципальная программа "Государственная поддержка граждан по обеспечению жильем на территории Балахнинского муниципального округа Нижегородской области"</t>
  </si>
  <si>
    <t>13</t>
  </si>
  <si>
    <t>14</t>
  </si>
  <si>
    <t>15</t>
  </si>
  <si>
    <t>Муниципальная программа "Благоустройство и озеленение территории Балахнинского муниципального округа Нижегородской области"</t>
  </si>
  <si>
    <t>16</t>
  </si>
  <si>
    <t>Муниципальная программа "Обеспечение первичных мер пожарной безопасности на территории Балахнинского муниципального округа Нижегородской области"</t>
  </si>
  <si>
    <t>17</t>
  </si>
  <si>
    <t>Муниципальная программа "Обеспечение безопасности дорожного движения на территории Балахнинского муниципального округа Нижегородской области"</t>
  </si>
  <si>
    <t>18</t>
  </si>
  <si>
    <t>Муниципальная программа "Формирование комфортной городской среды на территории Балахнинского муниципального округа Нижегородской области на 2021-2024 годы"</t>
  </si>
  <si>
    <t>19</t>
  </si>
  <si>
    <t>Муниципальная программа "Защита населения и территорий от чрезвычайных ситуаций, обеспечение пожарной безопасности и безопасности людей на водных объектах Балахнинского муниципального округа Нижегородской области"</t>
  </si>
  <si>
    <t>20</t>
  </si>
  <si>
    <t>Муниципальная программа "Развитие услуг в сфере похоронного дела в Балахнинском муниципальном округе Нижегородской области"</t>
  </si>
  <si>
    <t>Непрограммные расходы</t>
  </si>
  <si>
    <t>Наименование муниципальной программы</t>
  </si>
  <si>
    <t>Всего расходы бюджета</t>
  </si>
  <si>
    <t>Итого на реализацию муниципальных порграмм</t>
  </si>
  <si>
    <t>Откл. исполнения к уточ. плану на 2022 год, % (гр.4 / гр.3)</t>
  </si>
  <si>
    <t>Муниципальная программа "Развитие эффективности градостроительной деятельности на территории Балахнинского муниципального округа Нижегородской области"</t>
  </si>
  <si>
    <t>Муниципальная программа «Переселение граждан из аварийного жилищного фонда на территории Балахнинского муниципального округа Нижегородской области на 2021 - 2023 годы»</t>
  </si>
  <si>
    <t>Муниципальная программа «Информационная среда Балахнинского муниципального округа Нижегородской области»</t>
  </si>
  <si>
    <t>21</t>
  </si>
  <si>
    <t>Информация о финансировании муниципальных программ Балахнинского муниципального округа Нижегородской области по состоянию на 01.01.2023 года</t>
  </si>
  <si>
    <t>Исполнено на 01.01.2023 года (тыс.рублей)</t>
  </si>
  <si>
    <t>Абс. откл. исполнения к уточ.плану на 2022 год (тыс.рублей)         (гр.4 - гр.3)</t>
  </si>
  <si>
    <t>Ассигнования на 2022 год             (тыс.рублей)</t>
  </si>
</sst>
</file>

<file path=xl/styles.xml><?xml version="1.0" encoding="utf-8"?>
<styleSheet xmlns="http://schemas.openxmlformats.org/spreadsheetml/2006/main">
  <numFmts count="1">
    <numFmt numFmtId="164" formatCode="#,##0.0"/>
  </numFmts>
  <fonts count="3">
    <font>
      <sz val="10"/>
      <name val="Arial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 applyAlignment="1">
      <alignment vertical="center"/>
    </xf>
    <xf numFmtId="49" fontId="1" fillId="0" borderId="1" xfId="0" applyNumberFormat="1" applyFont="1" applyBorder="1" applyAlignment="1" applyProtection="1">
      <alignment horizontal="left" vertical="center" wrapText="1"/>
    </xf>
    <xf numFmtId="49" fontId="1" fillId="0" borderId="1" xfId="0" applyNumberFormat="1" applyFont="1" applyBorder="1" applyAlignment="1" applyProtection="1">
      <alignment horizontal="center" vertical="center" wrapText="1"/>
    </xf>
    <xf numFmtId="0" fontId="2" fillId="0" borderId="0" xfId="0" applyFont="1" applyAlignment="1">
      <alignment vertical="center"/>
    </xf>
    <xf numFmtId="164" fontId="1" fillId="0" borderId="1" xfId="0" applyNumberFormat="1" applyFont="1" applyBorder="1" applyAlignment="1" applyProtection="1">
      <alignment horizontal="center" vertical="center" wrapText="1"/>
    </xf>
    <xf numFmtId="164" fontId="2" fillId="0" borderId="1" xfId="0" applyNumberFormat="1" applyFont="1" applyBorder="1" applyAlignment="1" applyProtection="1">
      <alignment horizontal="center" vertical="center" wrapText="1"/>
    </xf>
    <xf numFmtId="0" fontId="1" fillId="0" borderId="0" xfId="0" applyFont="1" applyAlignment="1">
      <alignment horizontal="center" vertical="center"/>
    </xf>
    <xf numFmtId="164" fontId="2" fillId="0" borderId="1" xfId="0" applyNumberFormat="1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 wrapText="1"/>
    </xf>
    <xf numFmtId="49" fontId="2" fillId="0" borderId="1" xfId="0" applyNumberFormat="1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transitionEvaluation="1"/>
  <dimension ref="A1:F26"/>
  <sheetViews>
    <sheetView showGridLines="0" tabSelected="1" topLeftCell="A21" workbookViewId="0">
      <selection activeCell="H23" sqref="H23"/>
    </sheetView>
  </sheetViews>
  <sheetFormatPr defaultColWidth="9.140625" defaultRowHeight="12.75" customHeight="1"/>
  <cols>
    <col min="1" max="1" width="3.5703125" style="1" customWidth="1"/>
    <col min="2" max="2" width="29.5703125" style="1" customWidth="1"/>
    <col min="3" max="4" width="16.7109375" style="7" customWidth="1"/>
    <col min="5" max="5" width="17.5703125" style="7" customWidth="1"/>
    <col min="6" max="6" width="11.140625" style="7" customWidth="1"/>
    <col min="7" max="9" width="9.140625" style="1"/>
    <col min="10" max="10" width="9.140625" style="1" customWidth="1"/>
    <col min="11" max="16384" width="9.140625" style="1"/>
  </cols>
  <sheetData>
    <row r="1" spans="1:6" ht="65.25" customHeight="1">
      <c r="A1" s="10" t="s">
        <v>47</v>
      </c>
      <c r="B1" s="10"/>
      <c r="C1" s="10"/>
      <c r="D1" s="10"/>
      <c r="E1" s="10"/>
      <c r="F1" s="10"/>
    </row>
    <row r="2" spans="1:6" ht="96" customHeight="1">
      <c r="A2" s="3" t="s">
        <v>0</v>
      </c>
      <c r="B2" s="3" t="s">
        <v>39</v>
      </c>
      <c r="C2" s="3" t="s">
        <v>50</v>
      </c>
      <c r="D2" s="3" t="s">
        <v>48</v>
      </c>
      <c r="E2" s="3" t="s">
        <v>49</v>
      </c>
      <c r="F2" s="3" t="s">
        <v>42</v>
      </c>
    </row>
    <row r="3" spans="1:6" ht="21" customHeight="1">
      <c r="A3" s="3" t="s">
        <v>1</v>
      </c>
      <c r="B3" s="3" t="s">
        <v>3</v>
      </c>
      <c r="C3" s="3" t="s">
        <v>5</v>
      </c>
      <c r="D3" s="3" t="s">
        <v>7</v>
      </c>
      <c r="E3" s="3" t="s">
        <v>9</v>
      </c>
      <c r="F3" s="3" t="s">
        <v>11</v>
      </c>
    </row>
    <row r="4" spans="1:6" ht="75">
      <c r="A4" s="3" t="s">
        <v>1</v>
      </c>
      <c r="B4" s="2" t="s">
        <v>2</v>
      </c>
      <c r="C4" s="5">
        <f>1448588116.09/1000</f>
        <v>1448588.1</v>
      </c>
      <c r="D4" s="5">
        <f>1372624874.21/1000</f>
        <v>1372624.9</v>
      </c>
      <c r="E4" s="5">
        <f>D4-C4</f>
        <v>-75963.199999999997</v>
      </c>
      <c r="F4" s="5">
        <f>D4/C4%</f>
        <v>94.8</v>
      </c>
    </row>
    <row r="5" spans="1:6" ht="75">
      <c r="A5" s="3" t="s">
        <v>3</v>
      </c>
      <c r="B5" s="2" t="s">
        <v>4</v>
      </c>
      <c r="C5" s="5">
        <f>384012310.61/1000</f>
        <v>384012.3</v>
      </c>
      <c r="D5" s="5">
        <f>305207471.4/1000</f>
        <v>305207.5</v>
      </c>
      <c r="E5" s="5">
        <f t="shared" ref="E5:E24" si="0">D5-C5</f>
        <v>-78804.800000000003</v>
      </c>
      <c r="F5" s="5">
        <f>D5/C5%</f>
        <v>79.5</v>
      </c>
    </row>
    <row r="6" spans="1:6" ht="90">
      <c r="A6" s="3" t="s">
        <v>5</v>
      </c>
      <c r="B6" s="2" t="s">
        <v>6</v>
      </c>
      <c r="C6" s="5">
        <f>77892634.94/1000</f>
        <v>77892.600000000006</v>
      </c>
      <c r="D6" s="5">
        <f>77891034.94/1000</f>
        <v>77891</v>
      </c>
      <c r="E6" s="5">
        <f t="shared" si="0"/>
        <v>-1.6</v>
      </c>
      <c r="F6" s="5">
        <f t="shared" ref="F6:F26" si="1">D6/C6%</f>
        <v>100</v>
      </c>
    </row>
    <row r="7" spans="1:6" ht="75">
      <c r="A7" s="3" t="s">
        <v>7</v>
      </c>
      <c r="B7" s="2" t="s">
        <v>8</v>
      </c>
      <c r="C7" s="5">
        <f>50000/1000</f>
        <v>50</v>
      </c>
      <c r="D7" s="5">
        <f>50000/1000</f>
        <v>50</v>
      </c>
      <c r="E7" s="5">
        <f t="shared" si="0"/>
        <v>0</v>
      </c>
      <c r="F7" s="5">
        <f t="shared" si="1"/>
        <v>100</v>
      </c>
    </row>
    <row r="8" spans="1:6" ht="90">
      <c r="A8" s="3" t="s">
        <v>9</v>
      </c>
      <c r="B8" s="2" t="s">
        <v>10</v>
      </c>
      <c r="C8" s="5">
        <f>327175/1000</f>
        <v>327.2</v>
      </c>
      <c r="D8" s="5">
        <f>326964.85/1000</f>
        <v>327</v>
      </c>
      <c r="E8" s="5">
        <f t="shared" si="0"/>
        <v>-0.2</v>
      </c>
      <c r="F8" s="5">
        <f t="shared" si="1"/>
        <v>99.9</v>
      </c>
    </row>
    <row r="9" spans="1:6" ht="75">
      <c r="A9" s="3" t="s">
        <v>11</v>
      </c>
      <c r="B9" s="2" t="s">
        <v>12</v>
      </c>
      <c r="C9" s="5">
        <f>6770355.14/1000</f>
        <v>6770.4</v>
      </c>
      <c r="D9" s="5">
        <f>6770355.14/1000</f>
        <v>6770.4</v>
      </c>
      <c r="E9" s="5">
        <f t="shared" si="0"/>
        <v>0</v>
      </c>
      <c r="F9" s="5">
        <f t="shared" si="1"/>
        <v>100</v>
      </c>
    </row>
    <row r="10" spans="1:6" ht="90">
      <c r="A10" s="3" t="s">
        <v>13</v>
      </c>
      <c r="B10" s="2" t="s">
        <v>14</v>
      </c>
      <c r="C10" s="5">
        <f>7761725.23/1000</f>
        <v>7761.7</v>
      </c>
      <c r="D10" s="5">
        <f>5527583.95/1000</f>
        <v>5527.6</v>
      </c>
      <c r="E10" s="5">
        <f t="shared" si="0"/>
        <v>-2234.1</v>
      </c>
      <c r="F10" s="5">
        <f t="shared" si="1"/>
        <v>71.2</v>
      </c>
    </row>
    <row r="11" spans="1:6" ht="105">
      <c r="A11" s="3" t="s">
        <v>15</v>
      </c>
      <c r="B11" s="2" t="s">
        <v>43</v>
      </c>
      <c r="C11" s="5">
        <f>650000/1000</f>
        <v>650</v>
      </c>
      <c r="D11" s="5">
        <f>286605.16/1000</f>
        <v>286.60000000000002</v>
      </c>
      <c r="E11" s="5">
        <f t="shared" si="0"/>
        <v>-363.4</v>
      </c>
      <c r="F11" s="5">
        <f t="shared" si="1"/>
        <v>44.1</v>
      </c>
    </row>
    <row r="12" spans="1:6" ht="90">
      <c r="A12" s="3" t="s">
        <v>16</v>
      </c>
      <c r="B12" s="2" t="s">
        <v>17</v>
      </c>
      <c r="C12" s="5">
        <f>4922866/1000</f>
        <v>4922.8999999999996</v>
      </c>
      <c r="D12" s="5">
        <f>4922866/1000</f>
        <v>4922.8999999999996</v>
      </c>
      <c r="E12" s="5">
        <f t="shared" si="0"/>
        <v>0</v>
      </c>
      <c r="F12" s="5">
        <f t="shared" si="1"/>
        <v>100</v>
      </c>
    </row>
    <row r="13" spans="1:6" ht="90">
      <c r="A13" s="3" t="s">
        <v>18</v>
      </c>
      <c r="B13" s="2" t="s">
        <v>19</v>
      </c>
      <c r="C13" s="5">
        <f>33383779.25/1000</f>
        <v>33383.800000000003</v>
      </c>
      <c r="D13" s="5">
        <f>33262737.39/1000</f>
        <v>33262.699999999997</v>
      </c>
      <c r="E13" s="5">
        <f>D13-C13+0.1</f>
        <v>-121</v>
      </c>
      <c r="F13" s="5">
        <f t="shared" si="1"/>
        <v>99.6</v>
      </c>
    </row>
    <row r="14" spans="1:6" ht="75">
      <c r="A14" s="3" t="s">
        <v>20</v>
      </c>
      <c r="B14" s="2" t="s">
        <v>21</v>
      </c>
      <c r="C14" s="5">
        <f>24987495.96/1000</f>
        <v>24987.5</v>
      </c>
      <c r="D14" s="5">
        <f>24987495.96/1000</f>
        <v>24987.5</v>
      </c>
      <c r="E14" s="5">
        <f t="shared" si="0"/>
        <v>0</v>
      </c>
      <c r="F14" s="5">
        <f t="shared" si="1"/>
        <v>100</v>
      </c>
    </row>
    <row r="15" spans="1:6" ht="105">
      <c r="A15" s="3" t="s">
        <v>22</v>
      </c>
      <c r="B15" s="2" t="s">
        <v>23</v>
      </c>
      <c r="C15" s="5">
        <f>41965511.9/1000</f>
        <v>41965.5</v>
      </c>
      <c r="D15" s="5">
        <f>41376814.34/1000</f>
        <v>41376.800000000003</v>
      </c>
      <c r="E15" s="5">
        <f t="shared" si="0"/>
        <v>-588.70000000000005</v>
      </c>
      <c r="F15" s="5">
        <f t="shared" si="1"/>
        <v>98.6</v>
      </c>
    </row>
    <row r="16" spans="1:6" ht="105">
      <c r="A16" s="3" t="s">
        <v>24</v>
      </c>
      <c r="B16" s="2" t="s">
        <v>44</v>
      </c>
      <c r="C16" s="5">
        <f>109501926.39/1000</f>
        <v>109501.9</v>
      </c>
      <c r="D16" s="5">
        <f>81018970.23/1000</f>
        <v>81019</v>
      </c>
      <c r="E16" s="5">
        <f>D16-C16-0.1</f>
        <v>-28483</v>
      </c>
      <c r="F16" s="5">
        <f t="shared" si="1"/>
        <v>74</v>
      </c>
    </row>
    <row r="17" spans="1:6" ht="75">
      <c r="A17" s="3" t="s">
        <v>25</v>
      </c>
      <c r="B17" s="2" t="s">
        <v>45</v>
      </c>
      <c r="C17" s="5">
        <f>7130058.4/1000</f>
        <v>7130.1</v>
      </c>
      <c r="D17" s="5">
        <f>7130058.4/1000</f>
        <v>7130.1</v>
      </c>
      <c r="E17" s="5">
        <f t="shared" ref="E17:E22" si="2">D17-C17</f>
        <v>0</v>
      </c>
      <c r="F17" s="5">
        <f t="shared" ref="F17:F22" si="3">D17/C17%</f>
        <v>100</v>
      </c>
    </row>
    <row r="18" spans="1:6" ht="75">
      <c r="A18" s="3" t="s">
        <v>26</v>
      </c>
      <c r="B18" s="2" t="s">
        <v>27</v>
      </c>
      <c r="C18" s="5">
        <f>68463006.65/1000</f>
        <v>68463</v>
      </c>
      <c r="D18" s="5">
        <f>66944163.7/1000</f>
        <v>66944.2</v>
      </c>
      <c r="E18" s="5">
        <f t="shared" si="2"/>
        <v>-1518.8</v>
      </c>
      <c r="F18" s="5">
        <f t="shared" si="3"/>
        <v>97.8</v>
      </c>
    </row>
    <row r="19" spans="1:6" ht="90">
      <c r="A19" s="3" t="s">
        <v>28</v>
      </c>
      <c r="B19" s="2" t="s">
        <v>29</v>
      </c>
      <c r="C19" s="5">
        <f>14731297.92/1000</f>
        <v>14731.3</v>
      </c>
      <c r="D19" s="5">
        <f>14351986.46/1000</f>
        <v>14352</v>
      </c>
      <c r="E19" s="5">
        <f t="shared" si="2"/>
        <v>-379.3</v>
      </c>
      <c r="F19" s="5">
        <f t="shared" si="3"/>
        <v>97.4</v>
      </c>
    </row>
    <row r="20" spans="1:6" ht="90">
      <c r="A20" s="3" t="s">
        <v>30</v>
      </c>
      <c r="B20" s="2" t="s">
        <v>31</v>
      </c>
      <c r="C20" s="5">
        <f>87233407.53/1000</f>
        <v>87233.4</v>
      </c>
      <c r="D20" s="5">
        <f>66297659.3/1000</f>
        <v>66297.7</v>
      </c>
      <c r="E20" s="5">
        <f t="shared" si="2"/>
        <v>-20935.7</v>
      </c>
      <c r="F20" s="5">
        <f t="shared" si="3"/>
        <v>76</v>
      </c>
    </row>
    <row r="21" spans="1:6" ht="105">
      <c r="A21" s="3" t="s">
        <v>32</v>
      </c>
      <c r="B21" s="2" t="s">
        <v>33</v>
      </c>
      <c r="C21" s="5">
        <f>158644295.37/1000</f>
        <v>158644.29999999999</v>
      </c>
      <c r="D21" s="5">
        <f>153051135.82/1000</f>
        <v>153051.1</v>
      </c>
      <c r="E21" s="5">
        <f t="shared" si="2"/>
        <v>-5593.2</v>
      </c>
      <c r="F21" s="5">
        <f t="shared" si="3"/>
        <v>96.5</v>
      </c>
    </row>
    <row r="22" spans="1:6" ht="135">
      <c r="A22" s="3" t="s">
        <v>34</v>
      </c>
      <c r="B22" s="2" t="s">
        <v>35</v>
      </c>
      <c r="C22" s="5">
        <f>2574200/1000</f>
        <v>2574.1999999999998</v>
      </c>
      <c r="D22" s="5">
        <f>2029901.68/1000</f>
        <v>2029.9</v>
      </c>
      <c r="E22" s="5">
        <f t="shared" si="2"/>
        <v>-544.29999999999995</v>
      </c>
      <c r="F22" s="5">
        <f t="shared" si="3"/>
        <v>78.900000000000006</v>
      </c>
    </row>
    <row r="23" spans="1:6" ht="90">
      <c r="A23" s="3" t="s">
        <v>36</v>
      </c>
      <c r="B23" s="2" t="s">
        <v>37</v>
      </c>
      <c r="C23" s="5">
        <f>2906582.66/1000</f>
        <v>2906.6</v>
      </c>
      <c r="D23" s="5">
        <f>2890651.18/1000</f>
        <v>2890.7</v>
      </c>
      <c r="E23" s="5">
        <f t="shared" si="0"/>
        <v>-15.9</v>
      </c>
      <c r="F23" s="5">
        <f t="shared" si="1"/>
        <v>99.5</v>
      </c>
    </row>
    <row r="24" spans="1:6" s="4" customFormat="1" ht="34.5" customHeight="1">
      <c r="A24" s="11" t="s">
        <v>41</v>
      </c>
      <c r="B24" s="11"/>
      <c r="C24" s="6">
        <f>SUM(C4:C23)-0.1</f>
        <v>2482496.7000000002</v>
      </c>
      <c r="D24" s="6">
        <f>SUM(D4:D23)-0.3</f>
        <v>2266949.2999999998</v>
      </c>
      <c r="E24" s="6">
        <f t="shared" si="0"/>
        <v>-215547.4</v>
      </c>
      <c r="F24" s="6">
        <f t="shared" si="1"/>
        <v>91.3</v>
      </c>
    </row>
    <row r="25" spans="1:6" ht="15">
      <c r="A25" s="3" t="s">
        <v>46</v>
      </c>
      <c r="B25" s="2" t="s">
        <v>38</v>
      </c>
      <c r="C25" s="5">
        <f>547912638.1/1000</f>
        <v>547912.6</v>
      </c>
      <c r="D25" s="5">
        <f>497647463.2/1000</f>
        <v>497647.5</v>
      </c>
      <c r="E25" s="5">
        <f>D25-C25-0.1</f>
        <v>-50265.2</v>
      </c>
      <c r="F25" s="5">
        <f t="shared" si="1"/>
        <v>90.8</v>
      </c>
    </row>
    <row r="26" spans="1:6" s="4" customFormat="1" ht="34.5" customHeight="1">
      <c r="A26" s="9" t="s">
        <v>40</v>
      </c>
      <c r="B26" s="9"/>
      <c r="C26" s="8">
        <f>C24+C25+0.1</f>
        <v>3030409.4</v>
      </c>
      <c r="D26" s="8">
        <f>D24+D25</f>
        <v>2764596.8</v>
      </c>
      <c r="E26" s="6">
        <f t="shared" ref="E25:E26" si="4">D26-C26</f>
        <v>-265812.59999999998</v>
      </c>
      <c r="F26" s="6">
        <f t="shared" si="1"/>
        <v>91.2</v>
      </c>
    </row>
  </sheetData>
  <mergeCells count="3">
    <mergeCell ref="A26:B26"/>
    <mergeCell ref="A1:F1"/>
    <mergeCell ref="A24:B24"/>
  </mergeCells>
  <pageMargins left="0.76" right="0.17" top="0.39370078740157483" bottom="0.47244094488188981" header="0.51181102362204722" footer="0.1574803149606299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4</vt:i4>
      </vt:variant>
    </vt:vector>
  </HeadingPairs>
  <TitlesOfParts>
    <vt:vector size="5" baseType="lpstr">
      <vt:lpstr>на 01.01.2023</vt:lpstr>
      <vt:lpstr>'на 01.01.2023'!APPT</vt:lpstr>
      <vt:lpstr>'на 01.01.2023'!FIO</vt:lpstr>
      <vt:lpstr>'на 01.01.2023'!SIGN</vt:lpstr>
      <vt:lpstr>'на 01.01.2023'!Заголовки_для_печати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Голландская Алла Алексеевна</dc:creator>
  <dc:description>POI HSSF rep:2.54.0.205</dc:description>
  <cp:lastModifiedBy>Голландская Алла Алексеевна</cp:lastModifiedBy>
  <cp:lastPrinted>2023-01-18T06:50:07Z</cp:lastPrinted>
  <dcterms:created xsi:type="dcterms:W3CDTF">2022-07-20T12:00:27Z</dcterms:created>
  <dcterms:modified xsi:type="dcterms:W3CDTF">2023-01-31T10:35:16Z</dcterms:modified>
</cp:coreProperties>
</file>